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 Vizz" sheetId="2" r:id="rId5"/>
    <sheet state="visible" name=" informace" sheetId="3" r:id="rId6"/>
  </sheets>
  <definedNames/>
  <calcPr/>
  <extLst>
    <ext uri="GoogleSheetsCustomDataVersion2">
      <go:sheetsCustomData xmlns:go="http://customooxmlschemas.google.com/" r:id="rId7" roundtripDataChecksum="RwwbFg9zkZyGmQVsBZ5R8dbp3H9gaIXO9OfBCPuz5O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">
      <text>
        <t xml:space="preserve">multiplier 210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==ArrayFormula(split(flatten(Data!A2:A37&amp;"|"&amp;Data!B1:E1&amp;"|"&amp;Data!B2:E37);"|"))
======</t>
      </text>
    </comment>
  </commentList>
</comments>
</file>

<file path=xl/sharedStrings.xml><?xml version="1.0" encoding="utf-8"?>
<sst xmlns="http://schemas.openxmlformats.org/spreadsheetml/2006/main" count="13" uniqueCount="12">
  <si>
    <t>Počet podaných vakcín denně</t>
  </si>
  <si>
    <t>Náklady na implementaci</t>
  </si>
  <si>
    <t>Přínos pro lékárny</t>
  </si>
  <si>
    <t>Vládní přínos</t>
  </si>
  <si>
    <t>Přínos pro domácnosti</t>
  </si>
  <si>
    <t>Celkový počet vakcín na lékárnu</t>
  </si>
  <si>
    <t>Ukazatel</t>
  </si>
  <si>
    <t>Hodnota</t>
  </si>
  <si>
    <t xml:space="preserve"> Výklad</t>
  </si>
  <si>
    <t xml:space="preserve"> Titul</t>
  </si>
  <si>
    <t xml:space="preserve"> Ukazuje výhody, které každá skupina získala z počtu očkovaných látek. Všechno je na úrovni lékáren: kolik každá skupina získá, když lékárna provede určitý počet očkování.</t>
  </si>
  <si>
    <t xml:space="preserve"> Výhody podle skupiny, RSV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</si>
</sst>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0" fillId="0" fontId="2" numFmtId="0" xfId="0" applyAlignment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center" readingOrder="0"/>
    </xf>
    <xf borderId="0" fillId="0" fontId="4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71"/>
    <col customWidth="1" min="2" max="2" width="20.71"/>
    <col customWidth="1" min="3" max="3" width="19.86"/>
    <col customWidth="1" min="4" max="4" width="14.57"/>
    <col customWidth="1" min="5" max="5" width="19.43"/>
    <col customWidth="1" min="6" max="6" width="31.71"/>
    <col customWidth="1" min="7" max="9" width="8.71"/>
    <col customWidth="1" min="10" max="10" width="15.0"/>
    <col customWidth="1" min="11" max="20" width="8.71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4" t="s">
        <v>5</v>
      </c>
    </row>
    <row r="2">
      <c r="A2" s="5">
        <v>0.0</v>
      </c>
      <c r="B2" s="5">
        <v>50000.0</v>
      </c>
      <c r="C2" s="5">
        <v>0.0</v>
      </c>
      <c r="D2" s="5">
        <v>0.0</v>
      </c>
      <c r="E2" s="5">
        <v>0.0</v>
      </c>
      <c r="F2" s="5">
        <v>0.0</v>
      </c>
    </row>
    <row r="3">
      <c r="A3" s="5">
        <v>0.057143</v>
      </c>
      <c r="B3" s="5">
        <v>50000.0</v>
      </c>
      <c r="C3" s="5">
        <v>3000.0</v>
      </c>
      <c r="D3" s="5">
        <v>3597.731</v>
      </c>
      <c r="E3" s="5">
        <v>67008.77</v>
      </c>
      <c r="F3" s="5">
        <v>12.0</v>
      </c>
    </row>
    <row r="4">
      <c r="A4" s="5">
        <v>0.114286</v>
      </c>
      <c r="B4" s="5">
        <v>50000.0</v>
      </c>
      <c r="C4" s="5">
        <v>6000.0</v>
      </c>
      <c r="D4" s="5">
        <v>7195.463</v>
      </c>
      <c r="E4" s="5">
        <v>134017.5</v>
      </c>
      <c r="F4" s="5">
        <v>24.0</v>
      </c>
    </row>
    <row r="5">
      <c r="A5" s="5">
        <v>0.171429</v>
      </c>
      <c r="B5" s="5">
        <v>50000.0</v>
      </c>
      <c r="C5" s="5">
        <v>9000.0</v>
      </c>
      <c r="D5" s="5">
        <v>10793.19</v>
      </c>
      <c r="E5" s="5">
        <v>201026.3</v>
      </c>
      <c r="F5" s="5">
        <v>36.0</v>
      </c>
    </row>
    <row r="6">
      <c r="A6" s="5">
        <v>0.228571</v>
      </c>
      <c r="B6" s="5">
        <v>50000.0</v>
      </c>
      <c r="C6" s="5">
        <v>12000.0</v>
      </c>
      <c r="D6" s="5">
        <v>14390.93</v>
      </c>
      <c r="E6" s="5">
        <v>268035.1</v>
      </c>
      <c r="F6" s="5">
        <v>48.0</v>
      </c>
    </row>
    <row r="7">
      <c r="A7" s="5">
        <v>0.285714</v>
      </c>
      <c r="B7" s="5">
        <v>50000.0</v>
      </c>
      <c r="C7" s="5">
        <v>15000.0</v>
      </c>
      <c r="D7" s="5">
        <v>17988.66</v>
      </c>
      <c r="E7" s="5">
        <v>335043.8</v>
      </c>
      <c r="F7" s="5">
        <v>60.0</v>
      </c>
    </row>
    <row r="8">
      <c r="A8" s="5">
        <v>0.342857</v>
      </c>
      <c r="B8" s="5">
        <v>50000.0</v>
      </c>
      <c r="C8" s="5">
        <v>18000.0</v>
      </c>
      <c r="D8" s="5">
        <v>21586.39</v>
      </c>
      <c r="E8" s="5">
        <v>402052.6</v>
      </c>
      <c r="F8" s="5">
        <v>72.0</v>
      </c>
    </row>
    <row r="9">
      <c r="A9" s="5">
        <v>0.4</v>
      </c>
      <c r="B9" s="5">
        <v>50000.0</v>
      </c>
      <c r="C9" s="5">
        <v>21000.0</v>
      </c>
      <c r="D9" s="5">
        <v>25184.12</v>
      </c>
      <c r="E9" s="5">
        <v>469061.4</v>
      </c>
      <c r="F9" s="5">
        <v>84.0</v>
      </c>
    </row>
    <row r="10">
      <c r="A10" s="5">
        <v>0.457143</v>
      </c>
      <c r="B10" s="5">
        <v>50000.0</v>
      </c>
      <c r="C10" s="5">
        <v>24000.0</v>
      </c>
      <c r="D10" s="5">
        <v>28781.85</v>
      </c>
      <c r="E10" s="5">
        <v>536070.2</v>
      </c>
      <c r="F10" s="5">
        <v>96.0</v>
      </c>
    </row>
    <row r="11">
      <c r="A11" s="5">
        <v>0.514286</v>
      </c>
      <c r="B11" s="5">
        <v>50000.0</v>
      </c>
      <c r="C11" s="5">
        <v>27000.0</v>
      </c>
      <c r="D11" s="5">
        <v>32379.58</v>
      </c>
      <c r="E11" s="5">
        <v>603078.9</v>
      </c>
      <c r="F11" s="5">
        <v>108.0</v>
      </c>
    </row>
    <row r="12">
      <c r="A12" s="5">
        <v>0.571429</v>
      </c>
      <c r="B12" s="5">
        <v>50000.0</v>
      </c>
      <c r="C12" s="5">
        <v>30000.0</v>
      </c>
      <c r="D12" s="5">
        <v>35977.31</v>
      </c>
      <c r="E12" s="5">
        <v>670087.7</v>
      </c>
      <c r="F12" s="5">
        <v>120.0</v>
      </c>
    </row>
    <row r="13">
      <c r="A13" s="5">
        <v>0.628571</v>
      </c>
      <c r="B13" s="5">
        <v>50000.0</v>
      </c>
      <c r="C13" s="5">
        <v>33000.0</v>
      </c>
      <c r="D13" s="5">
        <v>39575.05</v>
      </c>
      <c r="E13" s="5">
        <v>737096.5</v>
      </c>
      <c r="F13" s="5">
        <v>132.0</v>
      </c>
    </row>
    <row r="14">
      <c r="A14" s="5">
        <v>0.685714</v>
      </c>
      <c r="B14" s="5">
        <v>50000.0</v>
      </c>
      <c r="C14" s="5">
        <v>36000.0</v>
      </c>
      <c r="D14" s="5">
        <v>43172.78</v>
      </c>
      <c r="E14" s="5">
        <v>804105.2</v>
      </c>
      <c r="F14" s="5">
        <v>144.0</v>
      </c>
    </row>
    <row r="15">
      <c r="A15" s="5">
        <v>0.742857</v>
      </c>
      <c r="B15" s="5">
        <v>50000.0</v>
      </c>
      <c r="C15" s="5">
        <v>39000.0</v>
      </c>
      <c r="D15" s="5">
        <v>46770.51</v>
      </c>
      <c r="E15" s="5">
        <v>871114.0</v>
      </c>
      <c r="F15" s="5">
        <v>156.0</v>
      </c>
    </row>
    <row r="16">
      <c r="A16" s="5">
        <v>0.8</v>
      </c>
      <c r="B16" s="5">
        <v>50000.0</v>
      </c>
      <c r="C16" s="5">
        <v>42000.0</v>
      </c>
      <c r="D16" s="5">
        <v>50368.24</v>
      </c>
      <c r="E16" s="5">
        <v>938122.8</v>
      </c>
      <c r="F16" s="5">
        <v>168.0</v>
      </c>
    </row>
    <row r="17">
      <c r="A17" s="5">
        <v>0.857143</v>
      </c>
      <c r="B17" s="5">
        <v>50000.0</v>
      </c>
      <c r="C17" s="5">
        <v>45000.0</v>
      </c>
      <c r="D17" s="5">
        <v>53965.97</v>
      </c>
      <c r="E17" s="5">
        <v>1005132.0</v>
      </c>
      <c r="F17" s="5">
        <v>180.0</v>
      </c>
    </row>
    <row r="18">
      <c r="A18" s="5">
        <v>0.914286</v>
      </c>
      <c r="B18" s="5">
        <v>50000.0</v>
      </c>
      <c r="C18" s="5">
        <v>48000.0</v>
      </c>
      <c r="D18" s="5">
        <v>57563.7</v>
      </c>
      <c r="E18" s="5">
        <v>1072140.0</v>
      </c>
      <c r="F18" s="5">
        <v>192.0</v>
      </c>
    </row>
    <row r="19">
      <c r="A19" s="5">
        <v>0.971429</v>
      </c>
      <c r="B19" s="5">
        <v>50000.0</v>
      </c>
      <c r="C19" s="5">
        <v>51000.0</v>
      </c>
      <c r="D19" s="5">
        <v>61161.43</v>
      </c>
      <c r="E19" s="5">
        <v>1139149.0</v>
      </c>
      <c r="F19" s="5">
        <v>204.0</v>
      </c>
    </row>
    <row r="20">
      <c r="A20" s="5">
        <v>1.028571</v>
      </c>
      <c r="B20" s="5">
        <v>50000.0</v>
      </c>
      <c r="C20" s="5">
        <v>54000.0</v>
      </c>
      <c r="D20" s="5">
        <v>64759.17</v>
      </c>
      <c r="E20" s="5">
        <v>1206158.0</v>
      </c>
      <c r="F20" s="5">
        <v>216.0</v>
      </c>
    </row>
    <row r="21" ht="15.75" customHeight="1">
      <c r="A21" s="5">
        <v>1.085714</v>
      </c>
      <c r="B21" s="5">
        <v>50000.0</v>
      </c>
      <c r="C21" s="5">
        <v>57000.0</v>
      </c>
      <c r="D21" s="5">
        <v>68356.9</v>
      </c>
      <c r="E21" s="5">
        <v>1273167.0</v>
      </c>
      <c r="F21" s="5">
        <v>228.0</v>
      </c>
    </row>
    <row r="22" ht="15.75" customHeight="1">
      <c r="A22" s="5">
        <v>1.142857</v>
      </c>
      <c r="B22" s="5">
        <v>50000.0</v>
      </c>
      <c r="C22" s="5">
        <v>60000.0</v>
      </c>
      <c r="D22" s="5">
        <v>71954.63</v>
      </c>
      <c r="E22" s="5">
        <v>1340175.0</v>
      </c>
      <c r="F22" s="5">
        <v>240.0</v>
      </c>
    </row>
    <row r="23" ht="15.75" customHeight="1">
      <c r="A23" s="5">
        <v>1.2</v>
      </c>
      <c r="B23" s="5">
        <v>50000.0</v>
      </c>
      <c r="C23" s="5">
        <v>63000.0</v>
      </c>
      <c r="D23" s="5">
        <v>75552.36</v>
      </c>
      <c r="E23" s="5">
        <v>1407184.0</v>
      </c>
      <c r="F23" s="5">
        <v>252.0</v>
      </c>
    </row>
    <row r="24" ht="15.75" customHeight="1">
      <c r="A24" s="5">
        <v>1.257143</v>
      </c>
      <c r="B24" s="5">
        <v>50000.0</v>
      </c>
      <c r="C24" s="5">
        <v>66000.0</v>
      </c>
      <c r="D24" s="5">
        <v>79150.09</v>
      </c>
      <c r="E24" s="5">
        <v>1474193.0</v>
      </c>
      <c r="F24" s="5">
        <v>264.0</v>
      </c>
    </row>
    <row r="25" ht="15.75" customHeight="1">
      <c r="A25" s="5">
        <v>1.314286</v>
      </c>
      <c r="B25" s="5">
        <v>50000.0</v>
      </c>
      <c r="C25" s="5">
        <v>69000.0</v>
      </c>
      <c r="D25" s="5">
        <v>82747.82</v>
      </c>
      <c r="E25" s="5">
        <v>1541202.0</v>
      </c>
      <c r="F25" s="5">
        <v>276.0</v>
      </c>
    </row>
    <row r="26" ht="15.75" customHeight="1">
      <c r="A26" s="5">
        <v>1.371429</v>
      </c>
      <c r="B26" s="5">
        <v>50000.0</v>
      </c>
      <c r="C26" s="5">
        <v>72000.0</v>
      </c>
      <c r="D26" s="5">
        <v>86345.55</v>
      </c>
      <c r="E26" s="5">
        <v>1608210.0</v>
      </c>
      <c r="F26" s="5">
        <v>288.0</v>
      </c>
    </row>
    <row r="27" ht="15.75" customHeight="1">
      <c r="A27" s="5">
        <v>1.428571</v>
      </c>
      <c r="B27" s="5">
        <v>50000.0</v>
      </c>
      <c r="C27" s="5">
        <v>75000.0</v>
      </c>
      <c r="D27" s="5">
        <v>89943.29</v>
      </c>
      <c r="E27" s="5">
        <v>1675219.0</v>
      </c>
      <c r="F27" s="5">
        <v>300.0</v>
      </c>
    </row>
    <row r="28" ht="15.75" customHeight="1">
      <c r="A28" s="5">
        <v>1.485714</v>
      </c>
      <c r="B28" s="5">
        <v>50000.0</v>
      </c>
      <c r="C28" s="5">
        <v>78000.0</v>
      </c>
      <c r="D28" s="5">
        <v>93541.02</v>
      </c>
      <c r="E28" s="5">
        <v>1742228.0</v>
      </c>
      <c r="F28" s="5">
        <v>312.0</v>
      </c>
    </row>
    <row r="29" ht="15.75" customHeight="1">
      <c r="A29" s="5">
        <v>1.542857</v>
      </c>
      <c r="B29" s="5">
        <v>50000.0</v>
      </c>
      <c r="C29" s="5">
        <v>81000.0</v>
      </c>
      <c r="D29" s="5">
        <v>97138.75</v>
      </c>
      <c r="E29" s="5">
        <v>1809237.0</v>
      </c>
      <c r="F29" s="5">
        <v>324.0</v>
      </c>
    </row>
    <row r="30" ht="15.75" customHeight="1">
      <c r="A30" s="5">
        <v>1.6</v>
      </c>
      <c r="B30" s="5">
        <v>50000.0</v>
      </c>
      <c r="C30" s="5">
        <v>84000.0</v>
      </c>
      <c r="D30" s="5">
        <v>100736.5</v>
      </c>
      <c r="E30" s="5">
        <v>1876246.0</v>
      </c>
      <c r="F30" s="5">
        <v>336.0</v>
      </c>
    </row>
    <row r="31" ht="15.75" customHeight="1">
      <c r="A31" s="5">
        <v>1.657143</v>
      </c>
      <c r="B31" s="5">
        <v>50000.0</v>
      </c>
      <c r="C31" s="5">
        <v>87000.0</v>
      </c>
      <c r="D31" s="5">
        <v>104334.2</v>
      </c>
      <c r="E31" s="5">
        <v>1943254.0</v>
      </c>
      <c r="F31" s="5">
        <v>348.0</v>
      </c>
    </row>
    <row r="32" ht="15.75" customHeight="1">
      <c r="A32" s="5">
        <v>1.714286</v>
      </c>
      <c r="B32" s="5">
        <v>50000.0</v>
      </c>
      <c r="C32" s="5">
        <v>90000.0</v>
      </c>
      <c r="D32" s="5">
        <v>107931.9</v>
      </c>
      <c r="E32" s="5">
        <v>2010263.0</v>
      </c>
      <c r="F32" s="5">
        <v>360.0</v>
      </c>
    </row>
    <row r="33" ht="15.75" customHeight="1">
      <c r="A33" s="5">
        <v>1.771429</v>
      </c>
      <c r="B33" s="5">
        <v>50000.0</v>
      </c>
      <c r="C33" s="5">
        <v>93000.0</v>
      </c>
      <c r="D33" s="5">
        <v>111529.7</v>
      </c>
      <c r="E33" s="5">
        <v>2077272.0</v>
      </c>
      <c r="F33" s="5">
        <v>372.0</v>
      </c>
    </row>
    <row r="34" ht="15.75" customHeight="1">
      <c r="A34" s="5">
        <v>1.828571</v>
      </c>
      <c r="B34" s="5">
        <v>50000.0</v>
      </c>
      <c r="C34" s="5">
        <v>96000.0</v>
      </c>
      <c r="D34" s="5">
        <v>115127.4</v>
      </c>
      <c r="E34" s="5">
        <v>2144281.0</v>
      </c>
      <c r="F34" s="5">
        <v>384.0</v>
      </c>
    </row>
    <row r="35" ht="15.75" customHeight="1">
      <c r="A35" s="5">
        <v>1.885714</v>
      </c>
      <c r="B35" s="5">
        <v>50000.0</v>
      </c>
      <c r="C35" s="5">
        <v>99000.0</v>
      </c>
      <c r="D35" s="5">
        <v>118725.1</v>
      </c>
      <c r="E35" s="5">
        <v>2211289.0</v>
      </c>
      <c r="F35" s="5">
        <v>396.0</v>
      </c>
    </row>
    <row r="36" ht="15.75" customHeight="1">
      <c r="A36" s="5">
        <v>1.942857</v>
      </c>
      <c r="B36" s="5">
        <v>50000.0</v>
      </c>
      <c r="C36" s="5">
        <v>102000.0</v>
      </c>
      <c r="D36" s="5">
        <v>122322.9</v>
      </c>
      <c r="E36" s="5">
        <v>2278298.0</v>
      </c>
      <c r="F36" s="5">
        <v>408.0</v>
      </c>
    </row>
    <row r="37" ht="15.75" customHeight="1">
      <c r="A37" s="5">
        <v>2.0</v>
      </c>
      <c r="B37" s="5">
        <v>50000.0</v>
      </c>
      <c r="C37" s="5">
        <v>105000.0</v>
      </c>
      <c r="D37" s="5">
        <v>125920.6</v>
      </c>
      <c r="E37" s="5">
        <v>2345307.0</v>
      </c>
      <c r="F37" s="5">
        <v>420.0</v>
      </c>
    </row>
    <row r="38" ht="15.75" customHeight="1">
      <c r="F38" s="6"/>
    </row>
    <row r="39" ht="15.75" customHeight="1">
      <c r="F39" s="6"/>
    </row>
    <row r="40" ht="15.75" customHeight="1">
      <c r="F40" s="6"/>
    </row>
    <row r="41" ht="15.75" customHeight="1">
      <c r="F41" s="6"/>
    </row>
    <row r="42" ht="15.75" customHeight="1">
      <c r="F42" s="6"/>
    </row>
    <row r="43" ht="15.75" customHeight="1">
      <c r="F43" s="6"/>
    </row>
    <row r="44" ht="15.75" customHeight="1">
      <c r="F44" s="6"/>
    </row>
    <row r="45" ht="15.75" customHeight="1">
      <c r="F45" s="6"/>
    </row>
    <row r="46" ht="15.75" customHeight="1">
      <c r="F46" s="6"/>
    </row>
    <row r="47" ht="15.75" customHeight="1">
      <c r="F47" s="6"/>
    </row>
    <row r="48" ht="15.75" customHeight="1">
      <c r="F48" s="6"/>
    </row>
    <row r="49" ht="15.75" customHeight="1">
      <c r="F49" s="6"/>
    </row>
    <row r="50" ht="15.75" customHeight="1">
      <c r="F50" s="6"/>
    </row>
    <row r="51" ht="15.75" customHeight="1">
      <c r="F51" s="6"/>
    </row>
    <row r="52" ht="15.75" customHeight="1">
      <c r="F52" s="6"/>
    </row>
    <row r="53" ht="15.75" customHeight="1">
      <c r="F53" s="6"/>
    </row>
    <row r="54" ht="15.75" customHeight="1">
      <c r="F54" s="6"/>
    </row>
    <row r="55" ht="15.75" customHeight="1">
      <c r="F55" s="6"/>
    </row>
    <row r="56" ht="15.75" customHeight="1">
      <c r="F56" s="6"/>
    </row>
    <row r="57" ht="15.75" customHeight="1">
      <c r="F57" s="6"/>
    </row>
    <row r="58" ht="15.75" customHeight="1">
      <c r="F58" s="7"/>
    </row>
    <row r="59" ht="15.75" customHeight="1">
      <c r="F59" s="7"/>
    </row>
    <row r="60" ht="15.75" customHeight="1">
      <c r="F60" s="7"/>
    </row>
    <row r="61" ht="15.75" customHeight="1">
      <c r="F61" s="7"/>
    </row>
    <row r="62" ht="15.75" customHeight="1">
      <c r="F62" s="7"/>
    </row>
    <row r="63" ht="15.75" customHeight="1">
      <c r="F63" s="7"/>
    </row>
    <row r="64" ht="15.75" customHeight="1">
      <c r="F64" s="7"/>
    </row>
    <row r="65" ht="15.75" customHeight="1">
      <c r="F65" s="7"/>
    </row>
    <row r="66" ht="15.75" customHeight="1">
      <c r="F66" s="7"/>
    </row>
    <row r="67" ht="15.75" customHeight="1">
      <c r="F67" s="7"/>
    </row>
    <row r="68" ht="15.75" customHeight="1">
      <c r="F68" s="7"/>
    </row>
    <row r="69" ht="15.75" customHeight="1">
      <c r="F69" s="7"/>
    </row>
    <row r="70" ht="15.75" customHeight="1">
      <c r="F70" s="7"/>
    </row>
    <row r="71" ht="15.75" customHeight="1">
      <c r="F71" s="7"/>
    </row>
    <row r="72" ht="15.75" customHeight="1">
      <c r="F72" s="7"/>
    </row>
    <row r="73" ht="15.75" customHeight="1">
      <c r="F73" s="7"/>
    </row>
    <row r="74" ht="15.75" customHeight="1">
      <c r="F74" s="7"/>
    </row>
    <row r="75" ht="15.75" customHeight="1">
      <c r="F75" s="7"/>
    </row>
    <row r="76" ht="15.75" customHeight="1">
      <c r="F76" s="7"/>
    </row>
    <row r="77" ht="15.75" customHeight="1">
      <c r="F77" s="7"/>
    </row>
    <row r="78" ht="15.75" customHeight="1">
      <c r="F78" s="7"/>
    </row>
    <row r="79" ht="15.75" customHeight="1">
      <c r="F79" s="7"/>
    </row>
    <row r="80" ht="15.75" customHeight="1">
      <c r="F80" s="7"/>
    </row>
    <row r="81" ht="15.75" customHeight="1">
      <c r="F81" s="7"/>
    </row>
    <row r="82" ht="15.75" customHeight="1">
      <c r="F82" s="7"/>
    </row>
    <row r="83" ht="15.75" customHeight="1">
      <c r="F83" s="7"/>
    </row>
    <row r="84" ht="15.75" customHeight="1">
      <c r="F84" s="7"/>
    </row>
    <row r="85" ht="15.75" customHeight="1">
      <c r="F85" s="7"/>
    </row>
    <row r="86" ht="15.75" customHeight="1">
      <c r="F86" s="7"/>
    </row>
    <row r="87" ht="15.75" customHeight="1">
      <c r="F87" s="7"/>
    </row>
    <row r="88" ht="15.75" customHeight="1">
      <c r="F88" s="7"/>
    </row>
    <row r="89" ht="15.75" customHeight="1">
      <c r="F89" s="7"/>
    </row>
    <row r="90" ht="15.75" customHeight="1">
      <c r="F90" s="7"/>
    </row>
    <row r="91" ht="15.75" customHeight="1">
      <c r="F91" s="7"/>
    </row>
    <row r="92" ht="15.75" customHeight="1">
      <c r="F92" s="7"/>
    </row>
    <row r="93" ht="15.75" customHeight="1">
      <c r="F93" s="7"/>
    </row>
    <row r="94" ht="15.75" customHeight="1">
      <c r="F94" s="7"/>
    </row>
    <row r="95" ht="15.75" customHeight="1">
      <c r="F95" s="7"/>
    </row>
    <row r="96" ht="15.75" customHeight="1">
      <c r="F96" s="7"/>
    </row>
    <row r="97" ht="15.75" customHeight="1">
      <c r="F97" s="7"/>
    </row>
    <row r="98" ht="15.75" customHeight="1">
      <c r="F98" s="7"/>
    </row>
    <row r="99" ht="15.75" customHeight="1">
      <c r="F99" s="7"/>
    </row>
    <row r="100" ht="15.75" customHeight="1">
      <c r="F100" s="7"/>
    </row>
    <row r="101" ht="15.75" customHeight="1">
      <c r="F101" s="7"/>
    </row>
    <row r="102" ht="15.75" customHeight="1">
      <c r="F102" s="7"/>
    </row>
    <row r="103" ht="15.75" customHeight="1">
      <c r="F103" s="7"/>
    </row>
    <row r="104" ht="15.75" customHeight="1">
      <c r="F104" s="7"/>
    </row>
    <row r="105" ht="15.75" customHeight="1">
      <c r="F105" s="7"/>
    </row>
    <row r="106" ht="15.75" customHeight="1">
      <c r="F106" s="7"/>
    </row>
    <row r="107" ht="15.75" customHeight="1">
      <c r="F107" s="7"/>
    </row>
    <row r="108" ht="15.75" customHeight="1">
      <c r="F108" s="7"/>
    </row>
    <row r="109" ht="15.75" customHeight="1">
      <c r="F109" s="7"/>
    </row>
    <row r="110" ht="15.75" customHeight="1">
      <c r="F110" s="7"/>
    </row>
    <row r="111" ht="15.75" customHeight="1">
      <c r="F111" s="7"/>
    </row>
    <row r="112" ht="15.75" customHeight="1">
      <c r="F112" s="7"/>
    </row>
    <row r="113" ht="15.75" customHeight="1">
      <c r="F113" s="7"/>
    </row>
    <row r="114" ht="15.75" customHeight="1">
      <c r="F114" s="7"/>
    </row>
    <row r="115" ht="15.75" customHeight="1">
      <c r="F115" s="7"/>
    </row>
    <row r="116" ht="15.75" customHeight="1">
      <c r="F116" s="7"/>
    </row>
    <row r="117" ht="15.75" customHeight="1">
      <c r="F117" s="7"/>
    </row>
    <row r="118" ht="15.75" customHeight="1">
      <c r="F118" s="7"/>
    </row>
    <row r="119" ht="15.75" customHeight="1">
      <c r="F119" s="7"/>
    </row>
    <row r="120" ht="15.75" customHeight="1">
      <c r="F120" s="7"/>
    </row>
    <row r="121" ht="15.75" customHeight="1">
      <c r="F121" s="7"/>
    </row>
    <row r="122" ht="15.75" customHeight="1">
      <c r="F122" s="7"/>
    </row>
    <row r="123" ht="15.75" customHeight="1">
      <c r="F123" s="7"/>
    </row>
    <row r="124" ht="15.75" customHeight="1">
      <c r="F124" s="7"/>
    </row>
    <row r="125" ht="15.75" customHeight="1">
      <c r="F125" s="7"/>
    </row>
    <row r="126" ht="15.75" customHeight="1">
      <c r="F126" s="7"/>
    </row>
    <row r="127" ht="15.75" customHeight="1">
      <c r="F127" s="7"/>
    </row>
    <row r="128" ht="15.75" customHeight="1">
      <c r="F128" s="7"/>
    </row>
    <row r="129" ht="15.75" customHeight="1">
      <c r="F129" s="7"/>
    </row>
    <row r="130" ht="15.75" customHeight="1">
      <c r="F130" s="7"/>
    </row>
    <row r="131" ht="15.75" customHeight="1">
      <c r="F131" s="7"/>
    </row>
    <row r="132" ht="15.75" customHeight="1">
      <c r="F132" s="7"/>
    </row>
    <row r="133" ht="15.75" customHeight="1">
      <c r="F133" s="7"/>
    </row>
    <row r="134" ht="15.75" customHeight="1">
      <c r="F134" s="7"/>
    </row>
    <row r="135" ht="15.75" customHeight="1">
      <c r="F135" s="7"/>
    </row>
    <row r="136" ht="15.75" customHeight="1">
      <c r="F136" s="7"/>
    </row>
    <row r="137" ht="15.75" customHeight="1">
      <c r="F137" s="7"/>
    </row>
    <row r="138" ht="15.75" customHeight="1">
      <c r="F138" s="7"/>
    </row>
    <row r="139" ht="15.75" customHeight="1">
      <c r="F139" s="7"/>
    </row>
    <row r="140" ht="15.75" customHeight="1">
      <c r="F140" s="7"/>
    </row>
    <row r="141" ht="15.75" customHeight="1">
      <c r="F141" s="7"/>
    </row>
    <row r="142" ht="15.75" customHeight="1">
      <c r="F142" s="7"/>
    </row>
    <row r="143" ht="15.75" customHeight="1">
      <c r="F143" s="7"/>
    </row>
    <row r="144" ht="15.75" customHeight="1">
      <c r="F144" s="7"/>
    </row>
    <row r="145" ht="15.75" customHeight="1">
      <c r="F145" s="7"/>
    </row>
    <row r="146" ht="15.75" customHeight="1">
      <c r="F146" s="7"/>
    </row>
    <row r="147" ht="15.75" customHeight="1">
      <c r="F147" s="7"/>
    </row>
    <row r="148" ht="15.75" customHeight="1">
      <c r="F148" s="7"/>
    </row>
    <row r="149" ht="15.75" customHeight="1">
      <c r="F149" s="7"/>
    </row>
    <row r="150" ht="15.75" customHeight="1">
      <c r="F150" s="7"/>
    </row>
    <row r="151" ht="15.75" customHeight="1">
      <c r="F151" s="7"/>
    </row>
    <row r="152" ht="15.75" customHeight="1">
      <c r="F152" s="7"/>
    </row>
    <row r="153" ht="15.75" customHeight="1">
      <c r="F153" s="7"/>
    </row>
    <row r="154" ht="15.75" customHeight="1">
      <c r="F154" s="7"/>
    </row>
    <row r="155" ht="15.75" customHeight="1">
      <c r="F155" s="7"/>
    </row>
    <row r="156" ht="15.75" customHeight="1">
      <c r="F156" s="7"/>
    </row>
    <row r="157" ht="15.75" customHeight="1">
      <c r="F157" s="7"/>
    </row>
    <row r="158" ht="15.75" customHeight="1">
      <c r="F158" s="7"/>
    </row>
    <row r="159" ht="15.75" customHeight="1">
      <c r="F159" s="7"/>
    </row>
    <row r="160" ht="15.75" customHeight="1">
      <c r="F160" s="7"/>
    </row>
    <row r="161" ht="15.75" customHeight="1">
      <c r="F161" s="7"/>
    </row>
    <row r="162" ht="15.75" customHeight="1">
      <c r="F162" s="7"/>
    </row>
    <row r="163" ht="15.75" customHeight="1">
      <c r="F163" s="7"/>
    </row>
    <row r="164" ht="15.75" customHeight="1">
      <c r="F164" s="7"/>
    </row>
    <row r="165" ht="15.75" customHeight="1">
      <c r="F165" s="7"/>
    </row>
    <row r="166" ht="15.75" customHeight="1">
      <c r="F166" s="7"/>
    </row>
    <row r="167" ht="15.75" customHeight="1">
      <c r="F167" s="7"/>
    </row>
    <row r="168" ht="15.75" customHeight="1">
      <c r="F168" s="7"/>
    </row>
    <row r="169" ht="15.75" customHeight="1">
      <c r="F169" s="7"/>
    </row>
    <row r="170" ht="15.75" customHeight="1">
      <c r="F170" s="7"/>
    </row>
    <row r="171" ht="15.75" customHeight="1">
      <c r="F171" s="7"/>
    </row>
    <row r="172" ht="15.75" customHeight="1">
      <c r="F172" s="7"/>
    </row>
    <row r="173" ht="15.75" customHeight="1">
      <c r="F173" s="7"/>
    </row>
    <row r="174" ht="15.75" customHeight="1">
      <c r="F174" s="7"/>
    </row>
    <row r="175" ht="15.75" customHeight="1">
      <c r="F175" s="7"/>
    </row>
    <row r="176" ht="15.75" customHeight="1">
      <c r="F176" s="7"/>
    </row>
    <row r="177" ht="15.75" customHeight="1">
      <c r="F177" s="7"/>
    </row>
    <row r="178" ht="15.75" customHeight="1">
      <c r="F178" s="7"/>
    </row>
    <row r="179" ht="15.75" customHeight="1">
      <c r="F179" s="7"/>
    </row>
    <row r="180" ht="15.75" customHeight="1">
      <c r="F180" s="7"/>
    </row>
    <row r="181" ht="15.75" customHeight="1">
      <c r="F181" s="7"/>
    </row>
    <row r="182" ht="15.75" customHeight="1">
      <c r="F182" s="7"/>
    </row>
    <row r="183" ht="15.75" customHeight="1">
      <c r="F183" s="7"/>
    </row>
    <row r="184" ht="15.75" customHeight="1">
      <c r="F184" s="7"/>
    </row>
    <row r="185" ht="15.75" customHeight="1">
      <c r="F185" s="7"/>
    </row>
    <row r="186" ht="15.75" customHeight="1">
      <c r="F186" s="7"/>
    </row>
    <row r="187" ht="15.75" customHeight="1">
      <c r="F187" s="7"/>
    </row>
    <row r="188" ht="15.75" customHeight="1">
      <c r="F188" s="7"/>
    </row>
    <row r="189" ht="15.75" customHeight="1">
      <c r="F189" s="7"/>
    </row>
    <row r="190" ht="15.75" customHeight="1">
      <c r="F190" s="7"/>
    </row>
    <row r="191" ht="15.75" customHeight="1">
      <c r="F191" s="7"/>
    </row>
    <row r="192" ht="15.75" customHeight="1">
      <c r="F192" s="7"/>
    </row>
    <row r="193" ht="15.75" customHeight="1">
      <c r="F193" s="7"/>
    </row>
    <row r="194" ht="15.75" customHeight="1">
      <c r="F194" s="7"/>
    </row>
    <row r="195" ht="15.75" customHeight="1">
      <c r="F195" s="7"/>
    </row>
    <row r="196" ht="15.75" customHeight="1">
      <c r="F196" s="7"/>
    </row>
    <row r="197" ht="15.75" customHeight="1">
      <c r="F197" s="7"/>
    </row>
    <row r="198" ht="15.75" customHeight="1">
      <c r="F198" s="7"/>
    </row>
    <row r="199" ht="15.75" customHeight="1">
      <c r="F199" s="7"/>
    </row>
    <row r="200" ht="15.75" customHeight="1">
      <c r="F200" s="7"/>
    </row>
    <row r="201" ht="15.75" customHeight="1">
      <c r="F201" s="7"/>
    </row>
    <row r="202" ht="15.75" customHeight="1">
      <c r="F202" s="7"/>
    </row>
    <row r="203" ht="15.75" customHeight="1">
      <c r="F203" s="7"/>
    </row>
    <row r="204" ht="15.75" customHeight="1">
      <c r="F204" s="7"/>
    </row>
    <row r="205" ht="15.75" customHeight="1">
      <c r="F205" s="7"/>
    </row>
    <row r="206" ht="15.75" customHeight="1">
      <c r="F206" s="7"/>
    </row>
    <row r="207" ht="15.75" customHeight="1">
      <c r="F207" s="7"/>
    </row>
    <row r="208" ht="15.75" customHeight="1">
      <c r="F208" s="7"/>
    </row>
    <row r="209" ht="15.75" customHeight="1">
      <c r="F209" s="7"/>
    </row>
    <row r="210" ht="15.75" customHeight="1">
      <c r="F210" s="7"/>
    </row>
    <row r="211" ht="15.75" customHeight="1">
      <c r="F211" s="7"/>
    </row>
    <row r="212" ht="15.75" customHeight="1">
      <c r="F212" s="7"/>
    </row>
    <row r="213" ht="15.75" customHeight="1">
      <c r="F213" s="7"/>
    </row>
    <row r="214" ht="15.75" customHeight="1">
      <c r="F214" s="7"/>
    </row>
    <row r="215" ht="15.75" customHeight="1">
      <c r="F215" s="7"/>
    </row>
    <row r="216" ht="15.75" customHeight="1">
      <c r="F216" s="7"/>
    </row>
    <row r="217" ht="15.75" customHeight="1">
      <c r="F217" s="7"/>
    </row>
    <row r="218" ht="15.75" customHeight="1">
      <c r="F218" s="7"/>
    </row>
    <row r="219" ht="15.75" customHeight="1">
      <c r="F219" s="7"/>
    </row>
    <row r="220" ht="15.75" customHeight="1">
      <c r="F220" s="7"/>
    </row>
    <row r="221" ht="15.75" customHeight="1">
      <c r="F221" s="7"/>
    </row>
    <row r="222" ht="15.75" customHeight="1">
      <c r="F222" s="7"/>
    </row>
    <row r="223" ht="15.75" customHeight="1">
      <c r="F223" s="7"/>
    </row>
    <row r="224" ht="15.75" customHeight="1">
      <c r="F224" s="7"/>
    </row>
    <row r="225" ht="15.75" customHeight="1">
      <c r="F225" s="7"/>
    </row>
    <row r="226" ht="15.75" customHeight="1">
      <c r="F226" s="7"/>
    </row>
    <row r="227" ht="15.75" customHeight="1">
      <c r="F227" s="7"/>
    </row>
    <row r="228" ht="15.75" customHeight="1">
      <c r="F228" s="7"/>
    </row>
    <row r="229" ht="15.75" customHeight="1">
      <c r="F229" s="7"/>
    </row>
    <row r="230" ht="15.75" customHeight="1">
      <c r="F230" s="7"/>
    </row>
    <row r="231" ht="15.75" customHeight="1">
      <c r="F231" s="7"/>
    </row>
    <row r="232" ht="15.75" customHeight="1">
      <c r="F232" s="7"/>
    </row>
    <row r="233" ht="15.75" customHeight="1">
      <c r="F233" s="7"/>
    </row>
    <row r="234" ht="15.75" customHeight="1">
      <c r="F234" s="7"/>
    </row>
    <row r="235" ht="15.75" customHeight="1">
      <c r="F235" s="7"/>
    </row>
    <row r="236" ht="15.75" customHeight="1">
      <c r="F236" s="7"/>
    </row>
    <row r="237" ht="15.75" customHeight="1">
      <c r="F237" s="7"/>
    </row>
    <row r="238" ht="15.75" customHeight="1">
      <c r="F238" s="7"/>
    </row>
    <row r="239" ht="15.75" customHeight="1">
      <c r="F239" s="7"/>
    </row>
    <row r="240" ht="15.75" customHeight="1">
      <c r="F240" s="7"/>
    </row>
    <row r="241" ht="15.75" customHeight="1">
      <c r="F241" s="7"/>
    </row>
    <row r="242" ht="15.75" customHeight="1">
      <c r="F242" s="7"/>
    </row>
    <row r="243" ht="15.75" customHeight="1">
      <c r="F243" s="7"/>
    </row>
    <row r="244" ht="15.75" customHeight="1">
      <c r="F244" s="7"/>
    </row>
    <row r="245" ht="15.75" customHeight="1">
      <c r="F245" s="7"/>
    </row>
    <row r="246" ht="15.75" customHeight="1">
      <c r="F246" s="7"/>
    </row>
    <row r="247" ht="15.75" customHeight="1">
      <c r="F247" s="7"/>
    </row>
    <row r="248" ht="15.75" customHeight="1">
      <c r="F248" s="7"/>
    </row>
    <row r="249" ht="15.75" customHeight="1">
      <c r="F249" s="7"/>
    </row>
    <row r="250" ht="15.75" customHeight="1">
      <c r="F250" s="7"/>
    </row>
    <row r="251" ht="15.75" customHeight="1">
      <c r="F251" s="7"/>
    </row>
    <row r="252" ht="15.75" customHeight="1">
      <c r="F252" s="7"/>
    </row>
    <row r="253" ht="15.75" customHeight="1">
      <c r="F253" s="7"/>
    </row>
    <row r="254" ht="15.75" customHeight="1">
      <c r="F254" s="7"/>
    </row>
    <row r="255" ht="15.75" customHeight="1">
      <c r="F255" s="7"/>
    </row>
    <row r="256" ht="15.75" customHeight="1">
      <c r="F256" s="7"/>
    </row>
    <row r="257" ht="15.75" customHeight="1">
      <c r="F257" s="7"/>
    </row>
    <row r="258" ht="15.75" customHeight="1">
      <c r="F258" s="7"/>
    </row>
    <row r="259" ht="15.75" customHeight="1">
      <c r="F259" s="7"/>
    </row>
    <row r="260" ht="15.75" customHeight="1">
      <c r="F260" s="7"/>
    </row>
    <row r="261" ht="15.75" customHeight="1">
      <c r="F261" s="7"/>
    </row>
    <row r="262" ht="15.75" customHeight="1">
      <c r="F262" s="7"/>
    </row>
    <row r="263" ht="15.75" customHeight="1">
      <c r="F263" s="7"/>
    </row>
    <row r="264" ht="15.75" customHeight="1">
      <c r="F264" s="7"/>
    </row>
    <row r="265" ht="15.75" customHeight="1">
      <c r="F265" s="7"/>
    </row>
    <row r="266" ht="15.75" customHeight="1">
      <c r="F266" s="7"/>
    </row>
    <row r="267" ht="15.75" customHeight="1">
      <c r="F267" s="7"/>
    </row>
    <row r="268" ht="15.75" customHeight="1">
      <c r="F268" s="7"/>
    </row>
    <row r="269" ht="15.75" customHeight="1">
      <c r="F269" s="7"/>
    </row>
    <row r="270" ht="15.75" customHeight="1">
      <c r="F270" s="7"/>
    </row>
    <row r="271" ht="15.75" customHeight="1">
      <c r="F271" s="7"/>
    </row>
    <row r="272" ht="15.75" customHeight="1">
      <c r="F272" s="7"/>
    </row>
    <row r="273" ht="15.75" customHeight="1">
      <c r="F273" s="7"/>
    </row>
    <row r="274" ht="15.75" customHeight="1">
      <c r="F274" s="7"/>
    </row>
    <row r="275" ht="15.75" customHeight="1">
      <c r="F275" s="7"/>
    </row>
    <row r="276" ht="15.75" customHeight="1">
      <c r="F276" s="7"/>
    </row>
    <row r="277" ht="15.75" customHeight="1">
      <c r="F277" s="7"/>
    </row>
    <row r="278" ht="15.75" customHeight="1">
      <c r="F278" s="7"/>
    </row>
    <row r="279" ht="15.75" customHeight="1">
      <c r="F279" s="7"/>
    </row>
    <row r="280" ht="15.75" customHeight="1">
      <c r="F280" s="7"/>
    </row>
    <row r="281" ht="15.75" customHeight="1">
      <c r="F281" s="7"/>
    </row>
    <row r="282" ht="15.75" customHeight="1">
      <c r="F282" s="7"/>
    </row>
    <row r="283" ht="15.75" customHeight="1">
      <c r="F283" s="7"/>
    </row>
    <row r="284" ht="15.75" customHeight="1">
      <c r="F284" s="7"/>
    </row>
    <row r="285" ht="15.75" customHeight="1">
      <c r="F285" s="7"/>
    </row>
    <row r="286" ht="15.75" customHeight="1">
      <c r="F286" s="7"/>
    </row>
    <row r="287" ht="15.75" customHeight="1">
      <c r="F287" s="7"/>
    </row>
    <row r="288" ht="15.75" customHeight="1">
      <c r="F288" s="7"/>
    </row>
    <row r="289" ht="15.75" customHeight="1">
      <c r="F289" s="7"/>
    </row>
    <row r="290" ht="15.75" customHeight="1">
      <c r="F290" s="7"/>
    </row>
    <row r="291" ht="15.75" customHeight="1">
      <c r="F291" s="7"/>
    </row>
    <row r="292" ht="15.75" customHeight="1">
      <c r="F292" s="7"/>
    </row>
    <row r="293" ht="15.75" customHeight="1">
      <c r="F293" s="7"/>
    </row>
    <row r="294" ht="15.75" customHeight="1">
      <c r="F294" s="7"/>
    </row>
    <row r="295" ht="15.75" customHeight="1">
      <c r="F295" s="7"/>
    </row>
    <row r="296" ht="15.75" customHeight="1">
      <c r="F296" s="7"/>
    </row>
    <row r="297" ht="15.75" customHeight="1">
      <c r="F297" s="7"/>
    </row>
    <row r="298" ht="15.75" customHeight="1">
      <c r="F298" s="7"/>
    </row>
    <row r="299" ht="15.75" customHeight="1">
      <c r="F299" s="7"/>
    </row>
    <row r="300" ht="15.75" customHeight="1">
      <c r="F300" s="7"/>
    </row>
    <row r="301" ht="15.75" customHeight="1">
      <c r="F301" s="7"/>
    </row>
    <row r="302" ht="15.75" customHeight="1">
      <c r="F302" s="7"/>
    </row>
    <row r="303" ht="15.75" customHeight="1">
      <c r="F303" s="7"/>
    </row>
    <row r="304" ht="15.75" customHeight="1">
      <c r="F304" s="7"/>
    </row>
    <row r="305" ht="15.75" customHeight="1">
      <c r="F305" s="7"/>
    </row>
    <row r="306" ht="15.75" customHeight="1">
      <c r="F306" s="7"/>
    </row>
    <row r="307" ht="15.75" customHeight="1">
      <c r="F307" s="7"/>
    </row>
    <row r="308" ht="15.75" customHeight="1">
      <c r="F308" s="7"/>
    </row>
    <row r="309" ht="15.75" customHeight="1">
      <c r="F309" s="7"/>
    </row>
    <row r="310" ht="15.75" customHeight="1">
      <c r="F310" s="7"/>
    </row>
    <row r="311" ht="15.75" customHeight="1">
      <c r="F311" s="7"/>
    </row>
    <row r="312" ht="15.75" customHeight="1">
      <c r="F312" s="7"/>
    </row>
    <row r="313" ht="15.75" customHeight="1">
      <c r="F313" s="7"/>
    </row>
    <row r="314" ht="15.75" customHeight="1">
      <c r="F314" s="7"/>
    </row>
    <row r="315" ht="15.75" customHeight="1">
      <c r="F315" s="7"/>
    </row>
    <row r="316" ht="15.75" customHeight="1">
      <c r="F316" s="7"/>
    </row>
    <row r="317" ht="15.75" customHeight="1">
      <c r="F317" s="7"/>
    </row>
    <row r="318" ht="15.75" customHeight="1">
      <c r="F318" s="7"/>
    </row>
    <row r="319" ht="15.75" customHeight="1">
      <c r="F319" s="7"/>
    </row>
    <row r="320" ht="15.75" customHeight="1">
      <c r="F320" s="7"/>
    </row>
    <row r="321" ht="15.75" customHeight="1">
      <c r="F321" s="7"/>
    </row>
    <row r="322" ht="15.75" customHeight="1">
      <c r="F322" s="7"/>
    </row>
    <row r="323" ht="15.75" customHeight="1">
      <c r="F323" s="7"/>
    </row>
    <row r="324" ht="15.75" customHeight="1">
      <c r="F324" s="7"/>
    </row>
    <row r="325" ht="15.75" customHeight="1">
      <c r="F325" s="7"/>
    </row>
    <row r="326" ht="15.75" customHeight="1">
      <c r="F326" s="7"/>
    </row>
    <row r="327" ht="15.75" customHeight="1">
      <c r="F327" s="7"/>
    </row>
    <row r="328" ht="15.75" customHeight="1">
      <c r="F328" s="7"/>
    </row>
    <row r="329" ht="15.75" customHeight="1">
      <c r="F329" s="7"/>
    </row>
    <row r="330" ht="15.75" customHeight="1">
      <c r="F330" s="7"/>
    </row>
    <row r="331" ht="15.75" customHeight="1">
      <c r="F331" s="7"/>
    </row>
    <row r="332" ht="15.75" customHeight="1">
      <c r="F332" s="7"/>
    </row>
    <row r="333" ht="15.75" customHeight="1">
      <c r="F333" s="7"/>
    </row>
    <row r="334" ht="15.75" customHeight="1">
      <c r="F334" s="7"/>
    </row>
    <row r="335" ht="15.75" customHeight="1">
      <c r="F335" s="7"/>
    </row>
    <row r="336" ht="15.75" customHeight="1">
      <c r="F336" s="7"/>
    </row>
    <row r="337" ht="15.75" customHeight="1">
      <c r="F337" s="7"/>
    </row>
    <row r="338" ht="15.75" customHeight="1">
      <c r="F338" s="7"/>
    </row>
    <row r="339" ht="15.75" customHeight="1">
      <c r="F339" s="7"/>
    </row>
    <row r="340" ht="15.75" customHeight="1">
      <c r="F340" s="7"/>
    </row>
    <row r="341" ht="15.75" customHeight="1">
      <c r="F341" s="7"/>
    </row>
    <row r="342" ht="15.75" customHeight="1">
      <c r="F342" s="7"/>
    </row>
    <row r="343" ht="15.75" customHeight="1">
      <c r="F343" s="7"/>
    </row>
    <row r="344" ht="15.75" customHeight="1">
      <c r="F344" s="7"/>
    </row>
    <row r="345" ht="15.75" customHeight="1">
      <c r="F345" s="7"/>
    </row>
    <row r="346" ht="15.75" customHeight="1">
      <c r="F346" s="7"/>
    </row>
    <row r="347" ht="15.75" customHeight="1">
      <c r="F347" s="7"/>
    </row>
    <row r="348" ht="15.75" customHeight="1">
      <c r="F348" s="7"/>
    </row>
    <row r="349" ht="15.75" customHeight="1">
      <c r="F349" s="7"/>
    </row>
    <row r="350" ht="15.75" customHeight="1">
      <c r="F350" s="7"/>
    </row>
    <row r="351" ht="15.75" customHeight="1">
      <c r="F351" s="7"/>
    </row>
    <row r="352" ht="15.75" customHeight="1">
      <c r="F352" s="7"/>
    </row>
    <row r="353" ht="15.75" customHeight="1">
      <c r="F353" s="7"/>
    </row>
    <row r="354" ht="15.75" customHeight="1">
      <c r="F354" s="7"/>
    </row>
    <row r="355" ht="15.75" customHeight="1">
      <c r="F355" s="7"/>
    </row>
    <row r="356" ht="15.75" customHeight="1">
      <c r="F356" s="7"/>
    </row>
    <row r="357" ht="15.75" customHeight="1">
      <c r="F357" s="7"/>
    </row>
    <row r="358" ht="15.75" customHeight="1">
      <c r="F358" s="7"/>
    </row>
    <row r="359" ht="15.75" customHeight="1">
      <c r="F359" s="7"/>
    </row>
    <row r="360" ht="15.75" customHeight="1">
      <c r="F360" s="7"/>
    </row>
    <row r="361" ht="15.75" customHeight="1">
      <c r="F361" s="7"/>
    </row>
    <row r="362" ht="15.75" customHeight="1">
      <c r="F362" s="7"/>
    </row>
    <row r="363" ht="15.75" customHeight="1">
      <c r="F363" s="7"/>
    </row>
    <row r="364" ht="15.75" customHeight="1">
      <c r="F364" s="7"/>
    </row>
    <row r="365" ht="15.75" customHeight="1">
      <c r="F365" s="7"/>
    </row>
    <row r="366" ht="15.75" customHeight="1">
      <c r="F366" s="7"/>
    </row>
    <row r="367" ht="15.75" customHeight="1">
      <c r="F367" s="7"/>
    </row>
    <row r="368" ht="15.75" customHeight="1">
      <c r="F368" s="7"/>
    </row>
    <row r="369" ht="15.75" customHeight="1">
      <c r="F369" s="7"/>
    </row>
    <row r="370" ht="15.75" customHeight="1">
      <c r="F370" s="7"/>
    </row>
    <row r="371" ht="15.75" customHeight="1">
      <c r="F371" s="7"/>
    </row>
    <row r="372" ht="15.75" customHeight="1">
      <c r="F372" s="7"/>
    </row>
    <row r="373" ht="15.75" customHeight="1">
      <c r="F373" s="7"/>
    </row>
    <row r="374" ht="15.75" customHeight="1">
      <c r="F374" s="7"/>
    </row>
    <row r="375" ht="15.75" customHeight="1">
      <c r="F375" s="7"/>
    </row>
    <row r="376" ht="15.75" customHeight="1">
      <c r="F376" s="7"/>
    </row>
    <row r="377" ht="15.75" customHeight="1">
      <c r="F377" s="7"/>
    </row>
    <row r="378" ht="15.75" customHeight="1">
      <c r="F378" s="7"/>
    </row>
    <row r="379" ht="15.75" customHeight="1">
      <c r="F379" s="7"/>
    </row>
    <row r="380" ht="15.75" customHeight="1">
      <c r="F380" s="7"/>
    </row>
    <row r="381" ht="15.75" customHeight="1">
      <c r="F381" s="7"/>
    </row>
    <row r="382" ht="15.75" customHeight="1">
      <c r="F382" s="7"/>
    </row>
    <row r="383" ht="15.75" customHeight="1">
      <c r="F383" s="7"/>
    </row>
    <row r="384" ht="15.75" customHeight="1">
      <c r="F384" s="7"/>
    </row>
    <row r="385" ht="15.75" customHeight="1">
      <c r="F385" s="7"/>
    </row>
    <row r="386" ht="15.75" customHeight="1">
      <c r="F386" s="7"/>
    </row>
    <row r="387" ht="15.75" customHeight="1">
      <c r="F387" s="7"/>
    </row>
    <row r="388" ht="15.75" customHeight="1">
      <c r="F388" s="7"/>
    </row>
    <row r="389" ht="15.75" customHeight="1">
      <c r="F389" s="7"/>
    </row>
    <row r="390" ht="15.75" customHeight="1">
      <c r="F390" s="7"/>
    </row>
    <row r="391" ht="15.75" customHeight="1">
      <c r="F391" s="7"/>
    </row>
    <row r="392" ht="15.75" customHeight="1">
      <c r="F392" s="7"/>
    </row>
    <row r="393" ht="15.75" customHeight="1">
      <c r="F393" s="7"/>
    </row>
    <row r="394" ht="15.75" customHeight="1">
      <c r="F394" s="7"/>
    </row>
    <row r="395" ht="15.75" customHeight="1">
      <c r="F395" s="7"/>
    </row>
    <row r="396" ht="15.75" customHeight="1">
      <c r="F396" s="7"/>
    </row>
    <row r="397" ht="15.75" customHeight="1">
      <c r="F397" s="7"/>
    </row>
    <row r="398" ht="15.75" customHeight="1">
      <c r="F398" s="7"/>
    </row>
    <row r="399" ht="15.75" customHeight="1">
      <c r="F399" s="7"/>
    </row>
    <row r="400" ht="15.75" customHeight="1">
      <c r="F400" s="7"/>
    </row>
    <row r="401" ht="15.75" customHeight="1">
      <c r="F401" s="7"/>
    </row>
    <row r="402" ht="15.75" customHeight="1">
      <c r="F402" s="7"/>
    </row>
    <row r="403" ht="15.75" customHeight="1">
      <c r="F403" s="7"/>
    </row>
    <row r="404" ht="15.75" customHeight="1">
      <c r="F404" s="7"/>
    </row>
    <row r="405" ht="15.75" customHeight="1">
      <c r="F405" s="7"/>
    </row>
    <row r="406" ht="15.75" customHeight="1">
      <c r="F406" s="7"/>
    </row>
    <row r="407" ht="15.75" customHeight="1">
      <c r="F407" s="7"/>
    </row>
    <row r="408" ht="15.75" customHeight="1">
      <c r="F408" s="7"/>
    </row>
    <row r="409" ht="15.75" customHeight="1">
      <c r="F409" s="7"/>
    </row>
    <row r="410" ht="15.75" customHeight="1">
      <c r="F410" s="7"/>
    </row>
    <row r="411" ht="15.75" customHeight="1">
      <c r="F411" s="7"/>
    </row>
    <row r="412" ht="15.75" customHeight="1">
      <c r="F412" s="7"/>
    </row>
    <row r="413" ht="15.75" customHeight="1">
      <c r="F413" s="7"/>
    </row>
    <row r="414" ht="15.75" customHeight="1">
      <c r="F414" s="7"/>
    </row>
    <row r="415" ht="15.75" customHeight="1">
      <c r="F415" s="7"/>
    </row>
    <row r="416" ht="15.75" customHeight="1">
      <c r="F416" s="7"/>
    </row>
    <row r="417" ht="15.75" customHeight="1">
      <c r="F417" s="7"/>
    </row>
    <row r="418" ht="15.75" customHeight="1">
      <c r="F418" s="7"/>
    </row>
    <row r="419" ht="15.75" customHeight="1">
      <c r="F419" s="7"/>
    </row>
    <row r="420" ht="15.75" customHeight="1">
      <c r="F420" s="7"/>
    </row>
    <row r="421" ht="15.75" customHeight="1">
      <c r="F421" s="7"/>
    </row>
    <row r="422" ht="15.75" customHeight="1">
      <c r="F422" s="7"/>
    </row>
    <row r="423" ht="15.75" customHeight="1">
      <c r="F423" s="7"/>
    </row>
    <row r="424" ht="15.75" customHeight="1">
      <c r="F424" s="7"/>
    </row>
    <row r="425" ht="15.75" customHeight="1">
      <c r="F425" s="7"/>
    </row>
    <row r="426" ht="15.75" customHeight="1">
      <c r="F426" s="7"/>
    </row>
    <row r="427" ht="15.75" customHeight="1">
      <c r="F427" s="7"/>
    </row>
    <row r="428" ht="15.75" customHeight="1">
      <c r="F428" s="7"/>
    </row>
    <row r="429" ht="15.75" customHeight="1">
      <c r="F429" s="7"/>
    </row>
    <row r="430" ht="15.75" customHeight="1">
      <c r="F430" s="7"/>
    </row>
    <row r="431" ht="15.75" customHeight="1">
      <c r="F431" s="7"/>
    </row>
    <row r="432" ht="15.75" customHeight="1">
      <c r="F432" s="7"/>
    </row>
    <row r="433" ht="15.75" customHeight="1">
      <c r="F433" s="7"/>
    </row>
    <row r="434" ht="15.75" customHeight="1">
      <c r="F434" s="7"/>
    </row>
    <row r="435" ht="15.75" customHeight="1">
      <c r="F435" s="7"/>
    </row>
    <row r="436" ht="15.75" customHeight="1">
      <c r="F436" s="7"/>
    </row>
    <row r="437" ht="15.75" customHeight="1">
      <c r="F437" s="7"/>
    </row>
    <row r="438" ht="15.75" customHeight="1">
      <c r="F438" s="7"/>
    </row>
    <row r="439" ht="15.75" customHeight="1">
      <c r="F439" s="7"/>
    </row>
    <row r="440" ht="15.75" customHeight="1">
      <c r="F440" s="7"/>
    </row>
    <row r="441" ht="15.75" customHeight="1">
      <c r="F441" s="7"/>
    </row>
    <row r="442" ht="15.75" customHeight="1">
      <c r="F442" s="7"/>
    </row>
    <row r="443" ht="15.75" customHeight="1">
      <c r="F443" s="7"/>
    </row>
    <row r="444" ht="15.75" customHeight="1">
      <c r="F444" s="7"/>
    </row>
    <row r="445" ht="15.75" customHeight="1">
      <c r="F445" s="7"/>
    </row>
    <row r="446" ht="15.75" customHeight="1">
      <c r="F446" s="7"/>
    </row>
    <row r="447" ht="15.75" customHeight="1">
      <c r="F447" s="7"/>
    </row>
    <row r="448" ht="15.75" customHeight="1">
      <c r="F448" s="7"/>
    </row>
    <row r="449" ht="15.75" customHeight="1">
      <c r="F449" s="7"/>
    </row>
    <row r="450" ht="15.75" customHeight="1">
      <c r="F450" s="7"/>
    </row>
    <row r="451" ht="15.75" customHeight="1">
      <c r="F451" s="7"/>
    </row>
    <row r="452" ht="15.75" customHeight="1">
      <c r="F452" s="7"/>
    </row>
    <row r="453" ht="15.75" customHeight="1">
      <c r="F453" s="7"/>
    </row>
    <row r="454" ht="15.75" customHeight="1">
      <c r="F454" s="7"/>
    </row>
    <row r="455" ht="15.75" customHeight="1">
      <c r="F455" s="7"/>
    </row>
    <row r="456" ht="15.75" customHeight="1">
      <c r="F456" s="7"/>
    </row>
    <row r="457" ht="15.75" customHeight="1">
      <c r="F457" s="7"/>
    </row>
    <row r="458" ht="15.75" customHeight="1">
      <c r="F458" s="7"/>
    </row>
    <row r="459" ht="15.75" customHeight="1">
      <c r="F459" s="7"/>
    </row>
    <row r="460" ht="15.75" customHeight="1">
      <c r="F460" s="7"/>
    </row>
    <row r="461" ht="15.75" customHeight="1">
      <c r="F461" s="7"/>
    </row>
    <row r="462" ht="15.75" customHeight="1">
      <c r="F462" s="7"/>
    </row>
    <row r="463" ht="15.75" customHeight="1">
      <c r="F463" s="7"/>
    </row>
    <row r="464" ht="15.75" customHeight="1">
      <c r="F464" s="7"/>
    </row>
    <row r="465" ht="15.75" customHeight="1">
      <c r="F465" s="7"/>
    </row>
    <row r="466" ht="15.75" customHeight="1">
      <c r="F466" s="7"/>
    </row>
    <row r="467" ht="15.75" customHeight="1">
      <c r="F467" s="7"/>
    </row>
    <row r="468" ht="15.75" customHeight="1">
      <c r="F468" s="7"/>
    </row>
    <row r="469" ht="15.75" customHeight="1">
      <c r="F469" s="7"/>
    </row>
    <row r="470" ht="15.75" customHeight="1">
      <c r="F470" s="7"/>
    </row>
    <row r="471" ht="15.75" customHeight="1">
      <c r="F471" s="7"/>
    </row>
    <row r="472" ht="15.75" customHeight="1">
      <c r="F472" s="7"/>
    </row>
    <row r="473" ht="15.75" customHeight="1">
      <c r="F473" s="7"/>
    </row>
    <row r="474" ht="15.75" customHeight="1">
      <c r="F474" s="7"/>
    </row>
    <row r="475" ht="15.75" customHeight="1">
      <c r="F475" s="7"/>
    </row>
    <row r="476" ht="15.75" customHeight="1">
      <c r="F476" s="7"/>
    </row>
    <row r="477" ht="15.75" customHeight="1">
      <c r="F477" s="7"/>
    </row>
    <row r="478" ht="15.75" customHeight="1">
      <c r="F478" s="7"/>
    </row>
    <row r="479" ht="15.75" customHeight="1">
      <c r="F479" s="7"/>
    </row>
    <row r="480" ht="15.75" customHeight="1">
      <c r="F480" s="7"/>
    </row>
    <row r="481" ht="15.75" customHeight="1">
      <c r="F481" s="7"/>
    </row>
    <row r="482" ht="15.75" customHeight="1">
      <c r="F482" s="7"/>
    </row>
    <row r="483" ht="15.75" customHeight="1">
      <c r="F483" s="7"/>
    </row>
    <row r="484" ht="15.75" customHeight="1">
      <c r="F484" s="7"/>
    </row>
    <row r="485" ht="15.75" customHeight="1">
      <c r="F485" s="7"/>
    </row>
    <row r="486" ht="15.75" customHeight="1">
      <c r="F486" s="7"/>
    </row>
    <row r="487" ht="15.75" customHeight="1">
      <c r="F487" s="7"/>
    </row>
    <row r="488" ht="15.75" customHeight="1">
      <c r="F488" s="7"/>
    </row>
    <row r="489" ht="15.75" customHeight="1">
      <c r="F489" s="7"/>
    </row>
    <row r="490" ht="15.75" customHeight="1">
      <c r="F490" s="7"/>
    </row>
    <row r="491" ht="15.75" customHeight="1">
      <c r="F491" s="7"/>
    </row>
    <row r="492" ht="15.75" customHeight="1">
      <c r="F492" s="7"/>
    </row>
    <row r="493" ht="15.75" customHeight="1">
      <c r="F493" s="7"/>
    </row>
    <row r="494" ht="15.75" customHeight="1">
      <c r="F494" s="7"/>
    </row>
    <row r="495" ht="15.75" customHeight="1">
      <c r="F495" s="7"/>
    </row>
    <row r="496" ht="15.75" customHeight="1">
      <c r="F496" s="7"/>
    </row>
    <row r="497" ht="15.75" customHeight="1">
      <c r="F497" s="7"/>
    </row>
    <row r="498" ht="15.75" customHeight="1">
      <c r="F498" s="7"/>
    </row>
    <row r="499" ht="15.75" customHeight="1">
      <c r="F499" s="7"/>
    </row>
    <row r="500" ht="15.75" customHeight="1">
      <c r="F500" s="7"/>
    </row>
    <row r="501" ht="15.75" customHeight="1">
      <c r="F501" s="7"/>
    </row>
    <row r="502" ht="15.75" customHeight="1">
      <c r="F502" s="7"/>
    </row>
    <row r="503" ht="15.75" customHeight="1">
      <c r="F503" s="7"/>
    </row>
    <row r="504" ht="15.75" customHeight="1">
      <c r="F504" s="7"/>
    </row>
    <row r="505" ht="15.75" customHeight="1">
      <c r="F505" s="7"/>
    </row>
    <row r="506" ht="15.75" customHeight="1">
      <c r="F506" s="7"/>
    </row>
    <row r="507" ht="15.75" customHeight="1">
      <c r="F507" s="7"/>
    </row>
    <row r="508" ht="15.75" customHeight="1">
      <c r="F508" s="7"/>
    </row>
    <row r="509" ht="15.75" customHeight="1">
      <c r="F509" s="7"/>
    </row>
    <row r="510" ht="15.75" customHeight="1">
      <c r="F510" s="7"/>
    </row>
    <row r="511" ht="15.75" customHeight="1">
      <c r="F511" s="7"/>
    </row>
    <row r="512" ht="15.75" customHeight="1">
      <c r="F512" s="7"/>
    </row>
    <row r="513" ht="15.75" customHeight="1">
      <c r="F513" s="7"/>
    </row>
    <row r="514" ht="15.75" customHeight="1">
      <c r="F514" s="7"/>
    </row>
    <row r="515" ht="15.75" customHeight="1">
      <c r="F515" s="7"/>
    </row>
    <row r="516" ht="15.75" customHeight="1">
      <c r="F516" s="7"/>
    </row>
    <row r="517" ht="15.75" customHeight="1">
      <c r="F517" s="7"/>
    </row>
    <row r="518" ht="15.75" customHeight="1">
      <c r="F518" s="7"/>
    </row>
    <row r="519" ht="15.75" customHeight="1">
      <c r="F519" s="7"/>
    </row>
    <row r="520" ht="15.75" customHeight="1">
      <c r="F520" s="7"/>
    </row>
    <row r="521" ht="15.75" customHeight="1">
      <c r="F521" s="7"/>
    </row>
    <row r="522" ht="15.75" customHeight="1">
      <c r="F522" s="7"/>
    </row>
    <row r="523" ht="15.75" customHeight="1">
      <c r="F523" s="7"/>
    </row>
    <row r="524" ht="15.75" customHeight="1">
      <c r="F524" s="7"/>
    </row>
    <row r="525" ht="15.75" customHeight="1">
      <c r="F525" s="7"/>
    </row>
    <row r="526" ht="15.75" customHeight="1">
      <c r="F526" s="7"/>
    </row>
    <row r="527" ht="15.75" customHeight="1">
      <c r="F527" s="7"/>
    </row>
    <row r="528" ht="15.75" customHeight="1">
      <c r="F528" s="7"/>
    </row>
    <row r="529" ht="15.75" customHeight="1">
      <c r="F529" s="7"/>
    </row>
    <row r="530" ht="15.75" customHeight="1">
      <c r="F530" s="7"/>
    </row>
    <row r="531" ht="15.75" customHeight="1">
      <c r="F531" s="7"/>
    </row>
    <row r="532" ht="15.75" customHeight="1">
      <c r="F532" s="7"/>
    </row>
    <row r="533" ht="15.75" customHeight="1">
      <c r="F533" s="7"/>
    </row>
    <row r="534" ht="15.75" customHeight="1">
      <c r="F534" s="7"/>
    </row>
    <row r="535" ht="15.75" customHeight="1">
      <c r="F535" s="7"/>
    </row>
    <row r="536" ht="15.75" customHeight="1">
      <c r="F536" s="7"/>
    </row>
    <row r="537" ht="15.75" customHeight="1">
      <c r="F537" s="7"/>
    </row>
    <row r="538" ht="15.75" customHeight="1">
      <c r="F538" s="7"/>
    </row>
    <row r="539" ht="15.75" customHeight="1">
      <c r="F539" s="7"/>
    </row>
    <row r="540" ht="15.75" customHeight="1">
      <c r="F540" s="7"/>
    </row>
    <row r="541" ht="15.75" customHeight="1">
      <c r="F541" s="7"/>
    </row>
    <row r="542" ht="15.75" customHeight="1">
      <c r="F542" s="7"/>
    </row>
    <row r="543" ht="15.75" customHeight="1">
      <c r="F543" s="7"/>
    </row>
    <row r="544" ht="15.75" customHeight="1">
      <c r="F544" s="7"/>
    </row>
    <row r="545" ht="15.75" customHeight="1">
      <c r="F545" s="7"/>
    </row>
    <row r="546" ht="15.75" customHeight="1">
      <c r="F546" s="7"/>
    </row>
    <row r="547" ht="15.75" customHeight="1">
      <c r="F547" s="7"/>
    </row>
    <row r="548" ht="15.75" customHeight="1">
      <c r="F548" s="7"/>
    </row>
    <row r="549" ht="15.75" customHeight="1">
      <c r="F549" s="7"/>
    </row>
    <row r="550" ht="15.75" customHeight="1">
      <c r="F550" s="7"/>
    </row>
    <row r="551" ht="15.75" customHeight="1">
      <c r="F551" s="7"/>
    </row>
    <row r="552" ht="15.75" customHeight="1">
      <c r="F552" s="7"/>
    </row>
    <row r="553" ht="15.75" customHeight="1">
      <c r="F553" s="7"/>
    </row>
    <row r="554" ht="15.75" customHeight="1">
      <c r="F554" s="7"/>
    </row>
    <row r="555" ht="15.75" customHeight="1">
      <c r="F555" s="7"/>
    </row>
    <row r="556" ht="15.75" customHeight="1">
      <c r="F556" s="7"/>
    </row>
    <row r="557" ht="15.75" customHeight="1">
      <c r="F557" s="7"/>
    </row>
    <row r="558" ht="15.75" customHeight="1">
      <c r="F558" s="7"/>
    </row>
    <row r="559" ht="15.75" customHeight="1">
      <c r="F559" s="7"/>
    </row>
    <row r="560" ht="15.75" customHeight="1">
      <c r="F560" s="7"/>
    </row>
    <row r="561" ht="15.75" customHeight="1">
      <c r="F561" s="7"/>
    </row>
    <row r="562" ht="15.75" customHeight="1">
      <c r="F562" s="7"/>
    </row>
    <row r="563" ht="15.75" customHeight="1">
      <c r="F563" s="7"/>
    </row>
    <row r="564" ht="15.75" customHeight="1">
      <c r="F564" s="7"/>
    </row>
    <row r="565" ht="15.75" customHeight="1">
      <c r="F565" s="7"/>
    </row>
    <row r="566" ht="15.75" customHeight="1">
      <c r="F566" s="7"/>
    </row>
    <row r="567" ht="15.75" customHeight="1">
      <c r="F567" s="7"/>
    </row>
    <row r="568" ht="15.75" customHeight="1">
      <c r="F568" s="7"/>
    </row>
    <row r="569" ht="15.75" customHeight="1">
      <c r="F569" s="7"/>
    </row>
    <row r="570" ht="15.75" customHeight="1">
      <c r="F570" s="7"/>
    </row>
    <row r="571" ht="15.75" customHeight="1">
      <c r="F571" s="7"/>
    </row>
    <row r="572" ht="15.75" customHeight="1">
      <c r="F572" s="7"/>
    </row>
    <row r="573" ht="15.75" customHeight="1">
      <c r="F573" s="7"/>
    </row>
    <row r="574" ht="15.75" customHeight="1">
      <c r="F574" s="7"/>
    </row>
    <row r="575" ht="15.75" customHeight="1">
      <c r="F575" s="7"/>
    </row>
    <row r="576" ht="15.75" customHeight="1">
      <c r="F576" s="7"/>
    </row>
    <row r="577" ht="15.75" customHeight="1">
      <c r="F577" s="7"/>
    </row>
    <row r="578" ht="15.75" customHeight="1">
      <c r="F578" s="7"/>
    </row>
    <row r="579" ht="15.75" customHeight="1">
      <c r="F579" s="7"/>
    </row>
    <row r="580" ht="15.75" customHeight="1">
      <c r="F580" s="7"/>
    </row>
    <row r="581" ht="15.75" customHeight="1">
      <c r="F581" s="7"/>
    </row>
    <row r="582" ht="15.75" customHeight="1">
      <c r="F582" s="7"/>
    </row>
    <row r="583" ht="15.75" customHeight="1">
      <c r="F583" s="7"/>
    </row>
    <row r="584" ht="15.75" customHeight="1">
      <c r="F584" s="7"/>
    </row>
    <row r="585" ht="15.75" customHeight="1">
      <c r="F585" s="7"/>
    </row>
    <row r="586" ht="15.75" customHeight="1">
      <c r="F586" s="7"/>
    </row>
    <row r="587" ht="15.75" customHeight="1">
      <c r="F587" s="7"/>
    </row>
    <row r="588" ht="15.75" customHeight="1">
      <c r="F588" s="7"/>
    </row>
    <row r="589" ht="15.75" customHeight="1">
      <c r="F589" s="7"/>
    </row>
    <row r="590" ht="15.75" customHeight="1">
      <c r="F590" s="7"/>
    </row>
    <row r="591" ht="15.75" customHeight="1">
      <c r="F591" s="7"/>
    </row>
    <row r="592" ht="15.75" customHeight="1">
      <c r="F592" s="7"/>
    </row>
    <row r="593" ht="15.75" customHeight="1">
      <c r="F593" s="7"/>
    </row>
    <row r="594" ht="15.75" customHeight="1">
      <c r="F594" s="7"/>
    </row>
    <row r="595" ht="15.75" customHeight="1">
      <c r="F595" s="7"/>
    </row>
    <row r="596" ht="15.75" customHeight="1">
      <c r="F596" s="7"/>
    </row>
    <row r="597" ht="15.75" customHeight="1">
      <c r="F597" s="7"/>
    </row>
    <row r="598" ht="15.75" customHeight="1">
      <c r="F598" s="7"/>
    </row>
    <row r="599" ht="15.75" customHeight="1">
      <c r="F599" s="7"/>
    </row>
    <row r="600" ht="15.75" customHeight="1">
      <c r="F600" s="7"/>
    </row>
    <row r="601" ht="15.75" customHeight="1">
      <c r="F601" s="7"/>
    </row>
    <row r="602" ht="15.75" customHeight="1">
      <c r="F602" s="7"/>
    </row>
    <row r="603" ht="15.75" customHeight="1">
      <c r="F603" s="7"/>
    </row>
    <row r="604" ht="15.75" customHeight="1">
      <c r="F604" s="7"/>
    </row>
    <row r="605" ht="15.75" customHeight="1">
      <c r="F605" s="7"/>
    </row>
    <row r="606" ht="15.75" customHeight="1">
      <c r="F606" s="7"/>
    </row>
    <row r="607" ht="15.75" customHeight="1">
      <c r="F607" s="7"/>
    </row>
    <row r="608" ht="15.75" customHeight="1">
      <c r="F608" s="7"/>
    </row>
    <row r="609" ht="15.75" customHeight="1">
      <c r="F609" s="7"/>
    </row>
    <row r="610" ht="15.75" customHeight="1">
      <c r="F610" s="7"/>
    </row>
    <row r="611" ht="15.75" customHeight="1">
      <c r="F611" s="7"/>
    </row>
    <row r="612" ht="15.75" customHeight="1">
      <c r="F612" s="7"/>
    </row>
    <row r="613" ht="15.75" customHeight="1">
      <c r="F613" s="7"/>
    </row>
    <row r="614" ht="15.75" customHeight="1">
      <c r="F614" s="7"/>
    </row>
    <row r="615" ht="15.75" customHeight="1">
      <c r="F615" s="7"/>
    </row>
    <row r="616" ht="15.75" customHeight="1">
      <c r="F616" s="7"/>
    </row>
    <row r="617" ht="15.75" customHeight="1">
      <c r="F617" s="7"/>
    </row>
    <row r="618" ht="15.75" customHeight="1">
      <c r="F618" s="7"/>
    </row>
    <row r="619" ht="15.75" customHeight="1">
      <c r="F619" s="7"/>
    </row>
    <row r="620" ht="15.75" customHeight="1">
      <c r="F620" s="7"/>
    </row>
    <row r="621" ht="15.75" customHeight="1">
      <c r="F621" s="7"/>
    </row>
    <row r="622" ht="15.75" customHeight="1">
      <c r="F622" s="7"/>
    </row>
    <row r="623" ht="15.75" customHeight="1">
      <c r="F623" s="7"/>
    </row>
    <row r="624" ht="15.75" customHeight="1">
      <c r="F624" s="7"/>
    </row>
    <row r="625" ht="15.75" customHeight="1">
      <c r="F625" s="7"/>
    </row>
    <row r="626" ht="15.75" customHeight="1">
      <c r="F626" s="7"/>
    </row>
    <row r="627" ht="15.75" customHeight="1">
      <c r="F627" s="7"/>
    </row>
    <row r="628" ht="15.75" customHeight="1">
      <c r="F628" s="7"/>
    </row>
    <row r="629" ht="15.75" customHeight="1">
      <c r="F629" s="7"/>
    </row>
    <row r="630" ht="15.75" customHeight="1">
      <c r="F630" s="7"/>
    </row>
    <row r="631" ht="15.75" customHeight="1">
      <c r="F631" s="7"/>
    </row>
    <row r="632" ht="15.75" customHeight="1">
      <c r="F632" s="7"/>
    </row>
    <row r="633" ht="15.75" customHeight="1">
      <c r="F633" s="7"/>
    </row>
    <row r="634" ht="15.75" customHeight="1">
      <c r="F634" s="7"/>
    </row>
    <row r="635" ht="15.75" customHeight="1">
      <c r="F635" s="7"/>
    </row>
    <row r="636" ht="15.75" customHeight="1">
      <c r="F636" s="7"/>
    </row>
    <row r="637" ht="15.75" customHeight="1">
      <c r="F637" s="7"/>
    </row>
    <row r="638" ht="15.75" customHeight="1">
      <c r="F638" s="7"/>
    </row>
    <row r="639" ht="15.75" customHeight="1">
      <c r="F639" s="7"/>
    </row>
    <row r="640" ht="15.75" customHeight="1">
      <c r="F640" s="7"/>
    </row>
    <row r="641" ht="15.75" customHeight="1">
      <c r="F641" s="7"/>
    </row>
    <row r="642" ht="15.75" customHeight="1">
      <c r="F642" s="7"/>
    </row>
    <row r="643" ht="15.75" customHeight="1">
      <c r="F643" s="7"/>
    </row>
    <row r="644" ht="15.75" customHeight="1">
      <c r="F644" s="7"/>
    </row>
    <row r="645" ht="15.75" customHeight="1">
      <c r="F645" s="7"/>
    </row>
    <row r="646" ht="15.75" customHeight="1">
      <c r="F646" s="7"/>
    </row>
    <row r="647" ht="15.75" customHeight="1">
      <c r="F647" s="7"/>
    </row>
    <row r="648" ht="15.75" customHeight="1">
      <c r="F648" s="7"/>
    </row>
    <row r="649" ht="15.75" customHeight="1">
      <c r="F649" s="7"/>
    </row>
    <row r="650" ht="15.75" customHeight="1">
      <c r="F650" s="7"/>
    </row>
    <row r="651" ht="15.75" customHeight="1">
      <c r="F651" s="7"/>
    </row>
    <row r="652" ht="15.75" customHeight="1">
      <c r="F652" s="7"/>
    </row>
    <row r="653" ht="15.75" customHeight="1">
      <c r="F653" s="7"/>
    </row>
    <row r="654" ht="15.75" customHeight="1">
      <c r="F654" s="7"/>
    </row>
    <row r="655" ht="15.75" customHeight="1">
      <c r="F655" s="7"/>
    </row>
    <row r="656" ht="15.75" customHeight="1">
      <c r="F656" s="7"/>
    </row>
    <row r="657" ht="15.75" customHeight="1">
      <c r="F657" s="7"/>
    </row>
    <row r="658" ht="15.75" customHeight="1">
      <c r="F658" s="7"/>
    </row>
    <row r="659" ht="15.75" customHeight="1">
      <c r="F659" s="7"/>
    </row>
    <row r="660" ht="15.75" customHeight="1">
      <c r="F660" s="7"/>
    </row>
    <row r="661" ht="15.75" customHeight="1">
      <c r="F661" s="7"/>
    </row>
    <row r="662" ht="15.75" customHeight="1">
      <c r="F662" s="7"/>
    </row>
    <row r="663" ht="15.75" customHeight="1">
      <c r="F663" s="7"/>
    </row>
    <row r="664" ht="15.75" customHeight="1">
      <c r="F664" s="7"/>
    </row>
    <row r="665" ht="15.75" customHeight="1">
      <c r="F665" s="7"/>
    </row>
    <row r="666" ht="15.75" customHeight="1">
      <c r="F666" s="7"/>
    </row>
    <row r="667" ht="15.75" customHeight="1">
      <c r="F667" s="7"/>
    </row>
    <row r="668" ht="15.75" customHeight="1">
      <c r="F668" s="7"/>
    </row>
    <row r="669" ht="15.75" customHeight="1">
      <c r="F669" s="7"/>
    </row>
    <row r="670" ht="15.75" customHeight="1">
      <c r="F670" s="7"/>
    </row>
    <row r="671" ht="15.75" customHeight="1">
      <c r="F671" s="7"/>
    </row>
    <row r="672" ht="15.75" customHeight="1">
      <c r="F672" s="7"/>
    </row>
    <row r="673" ht="15.75" customHeight="1">
      <c r="F673" s="7"/>
    </row>
    <row r="674" ht="15.75" customHeight="1">
      <c r="F674" s="7"/>
    </row>
    <row r="675" ht="15.75" customHeight="1">
      <c r="F675" s="7"/>
    </row>
    <row r="676" ht="15.75" customHeight="1">
      <c r="F676" s="7"/>
    </row>
    <row r="677" ht="15.75" customHeight="1">
      <c r="F677" s="7"/>
    </row>
    <row r="678" ht="15.75" customHeight="1">
      <c r="F678" s="7"/>
    </row>
    <row r="679" ht="15.75" customHeight="1">
      <c r="F679" s="7"/>
    </row>
    <row r="680" ht="15.75" customHeight="1">
      <c r="F680" s="7"/>
    </row>
    <row r="681" ht="15.75" customHeight="1">
      <c r="F681" s="7"/>
    </row>
    <row r="682" ht="15.75" customHeight="1">
      <c r="F682" s="7"/>
    </row>
    <row r="683" ht="15.75" customHeight="1">
      <c r="F683" s="7"/>
    </row>
    <row r="684" ht="15.75" customHeight="1">
      <c r="F684" s="7"/>
    </row>
    <row r="685" ht="15.75" customHeight="1">
      <c r="F685" s="7"/>
    </row>
    <row r="686" ht="15.75" customHeight="1">
      <c r="F686" s="7"/>
    </row>
    <row r="687" ht="15.75" customHeight="1">
      <c r="F687" s="7"/>
    </row>
    <row r="688" ht="15.75" customHeight="1">
      <c r="F688" s="7"/>
    </row>
    <row r="689" ht="15.75" customHeight="1">
      <c r="F689" s="7"/>
    </row>
    <row r="690" ht="15.75" customHeight="1">
      <c r="F690" s="7"/>
    </row>
    <row r="691" ht="15.75" customHeight="1">
      <c r="F691" s="7"/>
    </row>
    <row r="692" ht="15.75" customHeight="1">
      <c r="F692" s="7"/>
    </row>
    <row r="693" ht="15.75" customHeight="1">
      <c r="F693" s="7"/>
    </row>
    <row r="694" ht="15.75" customHeight="1">
      <c r="F694" s="7"/>
    </row>
    <row r="695" ht="15.75" customHeight="1">
      <c r="F695" s="7"/>
    </row>
    <row r="696" ht="15.75" customHeight="1">
      <c r="F696" s="7"/>
    </row>
    <row r="697" ht="15.75" customHeight="1">
      <c r="F697" s="7"/>
    </row>
    <row r="698" ht="15.75" customHeight="1">
      <c r="F698" s="7"/>
    </row>
    <row r="699" ht="15.75" customHeight="1">
      <c r="F699" s="7"/>
    </row>
    <row r="700" ht="15.75" customHeight="1">
      <c r="F700" s="7"/>
    </row>
    <row r="701" ht="15.75" customHeight="1">
      <c r="F701" s="7"/>
    </row>
    <row r="702" ht="15.75" customHeight="1">
      <c r="F702" s="7"/>
    </row>
    <row r="703" ht="15.75" customHeight="1">
      <c r="F703" s="7"/>
    </row>
    <row r="704" ht="15.75" customHeight="1">
      <c r="F704" s="7"/>
    </row>
    <row r="705" ht="15.75" customHeight="1">
      <c r="F705" s="7"/>
    </row>
    <row r="706" ht="15.75" customHeight="1">
      <c r="F706" s="7"/>
    </row>
    <row r="707" ht="15.75" customHeight="1">
      <c r="F707" s="7"/>
    </row>
    <row r="708" ht="15.75" customHeight="1">
      <c r="F708" s="7"/>
    </row>
    <row r="709" ht="15.75" customHeight="1">
      <c r="F709" s="7"/>
    </row>
    <row r="710" ht="15.75" customHeight="1">
      <c r="F710" s="7"/>
    </row>
    <row r="711" ht="15.75" customHeight="1">
      <c r="F711" s="7"/>
    </row>
    <row r="712" ht="15.75" customHeight="1">
      <c r="F712" s="7"/>
    </row>
    <row r="713" ht="15.75" customHeight="1">
      <c r="F713" s="7"/>
    </row>
    <row r="714" ht="15.75" customHeight="1">
      <c r="F714" s="7"/>
    </row>
    <row r="715" ht="15.75" customHeight="1">
      <c r="F715" s="7"/>
    </row>
    <row r="716" ht="15.75" customHeight="1">
      <c r="F716" s="7"/>
    </row>
    <row r="717" ht="15.75" customHeight="1">
      <c r="F717" s="7"/>
    </row>
    <row r="718" ht="15.75" customHeight="1">
      <c r="F718" s="7"/>
    </row>
    <row r="719" ht="15.75" customHeight="1">
      <c r="F719" s="7"/>
    </row>
    <row r="720" ht="15.75" customHeight="1">
      <c r="F720" s="7"/>
    </row>
    <row r="721" ht="15.75" customHeight="1">
      <c r="F721" s="7"/>
    </row>
    <row r="722" ht="15.75" customHeight="1">
      <c r="F722" s="7"/>
    </row>
    <row r="723" ht="15.75" customHeight="1">
      <c r="F723" s="7"/>
    </row>
    <row r="724" ht="15.75" customHeight="1">
      <c r="F724" s="7"/>
    </row>
    <row r="725" ht="15.75" customHeight="1">
      <c r="F725" s="7"/>
    </row>
    <row r="726" ht="15.75" customHeight="1">
      <c r="F726" s="7"/>
    </row>
    <row r="727" ht="15.75" customHeight="1">
      <c r="F727" s="7"/>
    </row>
    <row r="728" ht="15.75" customHeight="1">
      <c r="F728" s="7"/>
    </row>
    <row r="729" ht="15.75" customHeight="1">
      <c r="F729" s="7"/>
    </row>
    <row r="730" ht="15.75" customHeight="1">
      <c r="F730" s="7"/>
    </row>
    <row r="731" ht="15.75" customHeight="1">
      <c r="F731" s="7"/>
    </row>
    <row r="732" ht="15.75" customHeight="1">
      <c r="F732" s="7"/>
    </row>
    <row r="733" ht="15.75" customHeight="1">
      <c r="F733" s="7"/>
    </row>
    <row r="734" ht="15.75" customHeight="1">
      <c r="F734" s="7"/>
    </row>
    <row r="735" ht="15.75" customHeight="1">
      <c r="F735" s="7"/>
    </row>
    <row r="736" ht="15.75" customHeight="1">
      <c r="F736" s="7"/>
    </row>
    <row r="737" ht="15.75" customHeight="1">
      <c r="F737" s="7"/>
    </row>
    <row r="738" ht="15.75" customHeight="1">
      <c r="F738" s="7"/>
    </row>
    <row r="739" ht="15.75" customHeight="1">
      <c r="F739" s="7"/>
    </row>
    <row r="740" ht="15.75" customHeight="1">
      <c r="F740" s="7"/>
    </row>
    <row r="741" ht="15.75" customHeight="1">
      <c r="F741" s="7"/>
    </row>
    <row r="742" ht="15.75" customHeight="1">
      <c r="F742" s="7"/>
    </row>
    <row r="743" ht="15.75" customHeight="1">
      <c r="F743" s="7"/>
    </row>
    <row r="744" ht="15.75" customHeight="1">
      <c r="F744" s="7"/>
    </row>
    <row r="745" ht="15.75" customHeight="1">
      <c r="F745" s="7"/>
    </row>
    <row r="746" ht="15.75" customHeight="1">
      <c r="F746" s="7"/>
    </row>
    <row r="747" ht="15.75" customHeight="1">
      <c r="F747" s="7"/>
    </row>
    <row r="748" ht="15.75" customHeight="1">
      <c r="F748" s="7"/>
    </row>
    <row r="749" ht="15.75" customHeight="1">
      <c r="F749" s="7"/>
    </row>
    <row r="750" ht="15.75" customHeight="1">
      <c r="F750" s="7"/>
    </row>
    <row r="751" ht="15.75" customHeight="1">
      <c r="F751" s="7"/>
    </row>
    <row r="752" ht="15.75" customHeight="1">
      <c r="F752" s="7"/>
    </row>
    <row r="753" ht="15.75" customHeight="1">
      <c r="F753" s="7"/>
    </row>
    <row r="754" ht="15.75" customHeight="1">
      <c r="F754" s="7"/>
    </row>
    <row r="755" ht="15.75" customHeight="1">
      <c r="F755" s="7"/>
    </row>
    <row r="756" ht="15.75" customHeight="1">
      <c r="F756" s="7"/>
    </row>
    <row r="757" ht="15.75" customHeight="1">
      <c r="F757" s="7"/>
    </row>
    <row r="758" ht="15.75" customHeight="1">
      <c r="F758" s="7"/>
    </row>
    <row r="759" ht="15.75" customHeight="1">
      <c r="F759" s="7"/>
    </row>
    <row r="760" ht="15.75" customHeight="1">
      <c r="F760" s="7"/>
    </row>
    <row r="761" ht="15.75" customHeight="1">
      <c r="F761" s="7"/>
    </row>
    <row r="762" ht="15.75" customHeight="1">
      <c r="F762" s="7"/>
    </row>
    <row r="763" ht="15.75" customHeight="1">
      <c r="F763" s="7"/>
    </row>
    <row r="764" ht="15.75" customHeight="1">
      <c r="F764" s="7"/>
    </row>
    <row r="765" ht="15.75" customHeight="1">
      <c r="F765" s="7"/>
    </row>
    <row r="766" ht="15.75" customHeight="1">
      <c r="F766" s="7"/>
    </row>
    <row r="767" ht="15.75" customHeight="1">
      <c r="F767" s="7"/>
    </row>
    <row r="768" ht="15.75" customHeight="1">
      <c r="F768" s="7"/>
    </row>
    <row r="769" ht="15.75" customHeight="1">
      <c r="F769" s="7"/>
    </row>
    <row r="770" ht="15.75" customHeight="1">
      <c r="F770" s="7"/>
    </row>
    <row r="771" ht="15.75" customHeight="1">
      <c r="F771" s="7"/>
    </row>
    <row r="772" ht="15.75" customHeight="1">
      <c r="F772" s="7"/>
    </row>
    <row r="773" ht="15.75" customHeight="1">
      <c r="F773" s="7"/>
    </row>
    <row r="774" ht="15.75" customHeight="1">
      <c r="F774" s="7"/>
    </row>
    <row r="775" ht="15.75" customHeight="1">
      <c r="F775" s="7"/>
    </row>
    <row r="776" ht="15.75" customHeight="1">
      <c r="F776" s="7"/>
    </row>
    <row r="777" ht="15.75" customHeight="1">
      <c r="F777" s="7"/>
    </row>
    <row r="778" ht="15.75" customHeight="1">
      <c r="F778" s="7"/>
    </row>
    <row r="779" ht="15.75" customHeight="1">
      <c r="F779" s="7"/>
    </row>
    <row r="780" ht="15.75" customHeight="1">
      <c r="F780" s="7"/>
    </row>
    <row r="781" ht="15.75" customHeight="1">
      <c r="F781" s="7"/>
    </row>
    <row r="782" ht="15.75" customHeight="1">
      <c r="F782" s="7"/>
    </row>
    <row r="783" ht="15.75" customHeight="1">
      <c r="F783" s="7"/>
    </row>
    <row r="784" ht="15.75" customHeight="1">
      <c r="F784" s="7"/>
    </row>
    <row r="785" ht="15.75" customHeight="1">
      <c r="F785" s="7"/>
    </row>
    <row r="786" ht="15.75" customHeight="1">
      <c r="F786" s="7"/>
    </row>
    <row r="787" ht="15.75" customHeight="1">
      <c r="F787" s="7"/>
    </row>
    <row r="788" ht="15.75" customHeight="1">
      <c r="F788" s="7"/>
    </row>
    <row r="789" ht="15.75" customHeight="1">
      <c r="F789" s="7"/>
    </row>
    <row r="790" ht="15.75" customHeight="1">
      <c r="F790" s="7"/>
    </row>
    <row r="791" ht="15.75" customHeight="1">
      <c r="F791" s="7"/>
    </row>
    <row r="792" ht="15.75" customHeight="1">
      <c r="F792" s="7"/>
    </row>
    <row r="793" ht="15.75" customHeight="1">
      <c r="F793" s="7"/>
    </row>
    <row r="794" ht="15.75" customHeight="1">
      <c r="F794" s="7"/>
    </row>
    <row r="795" ht="15.75" customHeight="1">
      <c r="F795" s="7"/>
    </row>
    <row r="796" ht="15.75" customHeight="1">
      <c r="F796" s="7"/>
    </row>
    <row r="797" ht="15.75" customHeight="1">
      <c r="F797" s="7"/>
    </row>
    <row r="798" ht="15.75" customHeight="1">
      <c r="F798" s="7"/>
    </row>
    <row r="799" ht="15.75" customHeight="1">
      <c r="F799" s="7"/>
    </row>
    <row r="800" ht="15.75" customHeight="1">
      <c r="F800" s="7"/>
    </row>
    <row r="801" ht="15.75" customHeight="1">
      <c r="F801" s="7"/>
    </row>
    <row r="802" ht="15.75" customHeight="1">
      <c r="F802" s="7"/>
    </row>
    <row r="803" ht="15.75" customHeight="1">
      <c r="F803" s="7"/>
    </row>
    <row r="804" ht="15.75" customHeight="1">
      <c r="F804" s="7"/>
    </row>
    <row r="805" ht="15.75" customHeight="1">
      <c r="F805" s="7"/>
    </row>
    <row r="806" ht="15.75" customHeight="1">
      <c r="F806" s="7"/>
    </row>
    <row r="807" ht="15.75" customHeight="1">
      <c r="F807" s="7"/>
    </row>
    <row r="808" ht="15.75" customHeight="1">
      <c r="F808" s="7"/>
    </row>
    <row r="809" ht="15.75" customHeight="1">
      <c r="F809" s="7"/>
    </row>
    <row r="810" ht="15.75" customHeight="1">
      <c r="F810" s="7"/>
    </row>
    <row r="811" ht="15.75" customHeight="1">
      <c r="F811" s="7"/>
    </row>
    <row r="812" ht="15.75" customHeight="1">
      <c r="F812" s="7"/>
    </row>
    <row r="813" ht="15.75" customHeight="1">
      <c r="F813" s="7"/>
    </row>
    <row r="814" ht="15.75" customHeight="1">
      <c r="F814" s="7"/>
    </row>
    <row r="815" ht="15.75" customHeight="1">
      <c r="F815" s="7"/>
    </row>
    <row r="816" ht="15.75" customHeight="1">
      <c r="F816" s="7"/>
    </row>
    <row r="817" ht="15.75" customHeight="1">
      <c r="F817" s="7"/>
    </row>
    <row r="818" ht="15.75" customHeight="1">
      <c r="F818" s="7"/>
    </row>
    <row r="819" ht="15.75" customHeight="1">
      <c r="F819" s="7"/>
    </row>
    <row r="820" ht="15.75" customHeight="1">
      <c r="F820" s="7"/>
    </row>
    <row r="821" ht="15.75" customHeight="1">
      <c r="F821" s="7"/>
    </row>
    <row r="822" ht="15.75" customHeight="1">
      <c r="F822" s="7"/>
    </row>
    <row r="823" ht="15.75" customHeight="1">
      <c r="F823" s="7"/>
    </row>
    <row r="824" ht="15.75" customHeight="1">
      <c r="F824" s="7"/>
    </row>
    <row r="825" ht="15.75" customHeight="1">
      <c r="F825" s="7"/>
    </row>
    <row r="826" ht="15.75" customHeight="1">
      <c r="F826" s="7"/>
    </row>
    <row r="827" ht="15.75" customHeight="1">
      <c r="F827" s="7"/>
    </row>
    <row r="828" ht="15.75" customHeight="1">
      <c r="F828" s="7"/>
    </row>
    <row r="829" ht="15.75" customHeight="1">
      <c r="F829" s="7"/>
    </row>
    <row r="830" ht="15.75" customHeight="1">
      <c r="F830" s="7"/>
    </row>
    <row r="831" ht="15.75" customHeight="1">
      <c r="F831" s="7"/>
    </row>
    <row r="832" ht="15.75" customHeight="1">
      <c r="F832" s="7"/>
    </row>
    <row r="833" ht="15.75" customHeight="1">
      <c r="F833" s="7"/>
    </row>
    <row r="834" ht="15.75" customHeight="1">
      <c r="F834" s="7"/>
    </row>
    <row r="835" ht="15.75" customHeight="1">
      <c r="F835" s="7"/>
    </row>
    <row r="836" ht="15.75" customHeight="1">
      <c r="F836" s="7"/>
    </row>
    <row r="837" ht="15.75" customHeight="1">
      <c r="F837" s="7"/>
    </row>
    <row r="838" ht="15.75" customHeight="1">
      <c r="F838" s="7"/>
    </row>
    <row r="839" ht="15.75" customHeight="1">
      <c r="F839" s="7"/>
    </row>
    <row r="840" ht="15.75" customHeight="1">
      <c r="F840" s="7"/>
    </row>
    <row r="841" ht="15.75" customHeight="1">
      <c r="F841" s="7"/>
    </row>
    <row r="842" ht="15.75" customHeight="1">
      <c r="F842" s="7"/>
    </row>
    <row r="843" ht="15.75" customHeight="1">
      <c r="F843" s="7"/>
    </row>
    <row r="844" ht="15.75" customHeight="1">
      <c r="F844" s="7"/>
    </row>
    <row r="845" ht="15.75" customHeight="1">
      <c r="F845" s="7"/>
    </row>
    <row r="846" ht="15.75" customHeight="1">
      <c r="F846" s="7"/>
    </row>
    <row r="847" ht="15.75" customHeight="1">
      <c r="F847" s="7"/>
    </row>
    <row r="848" ht="15.75" customHeight="1">
      <c r="F848" s="7"/>
    </row>
    <row r="849" ht="15.75" customHeight="1">
      <c r="F849" s="7"/>
    </row>
    <row r="850" ht="15.75" customHeight="1">
      <c r="F850" s="7"/>
    </row>
    <row r="851" ht="15.75" customHeight="1">
      <c r="F851" s="7"/>
    </row>
    <row r="852" ht="15.75" customHeight="1">
      <c r="F852" s="7"/>
    </row>
    <row r="853" ht="15.75" customHeight="1">
      <c r="F853" s="7"/>
    </row>
    <row r="854" ht="15.75" customHeight="1">
      <c r="F854" s="7"/>
    </row>
    <row r="855" ht="15.75" customHeight="1">
      <c r="F855" s="7"/>
    </row>
    <row r="856" ht="15.75" customHeight="1">
      <c r="F856" s="7"/>
    </row>
    <row r="857" ht="15.75" customHeight="1">
      <c r="F857" s="7"/>
    </row>
    <row r="858" ht="15.75" customHeight="1">
      <c r="F858" s="7"/>
    </row>
    <row r="859" ht="15.75" customHeight="1">
      <c r="F859" s="7"/>
    </row>
    <row r="860" ht="15.75" customHeight="1">
      <c r="F860" s="7"/>
    </row>
    <row r="861" ht="15.75" customHeight="1">
      <c r="F861" s="7"/>
    </row>
    <row r="862" ht="15.75" customHeight="1">
      <c r="F862" s="7"/>
    </row>
    <row r="863" ht="15.75" customHeight="1">
      <c r="F863" s="7"/>
    </row>
    <row r="864" ht="15.75" customHeight="1">
      <c r="F864" s="7"/>
    </row>
    <row r="865" ht="15.75" customHeight="1">
      <c r="F865" s="7"/>
    </row>
    <row r="866" ht="15.75" customHeight="1">
      <c r="F866" s="7"/>
    </row>
    <row r="867" ht="15.75" customHeight="1">
      <c r="F867" s="7"/>
    </row>
    <row r="868" ht="15.75" customHeight="1">
      <c r="F868" s="7"/>
    </row>
    <row r="869" ht="15.75" customHeight="1">
      <c r="F869" s="7"/>
    </row>
    <row r="870" ht="15.75" customHeight="1">
      <c r="F870" s="7"/>
    </row>
    <row r="871" ht="15.75" customHeight="1">
      <c r="F871" s="7"/>
    </row>
    <row r="872" ht="15.75" customHeight="1">
      <c r="F872" s="7"/>
    </row>
    <row r="873" ht="15.75" customHeight="1">
      <c r="F873" s="7"/>
    </row>
    <row r="874" ht="15.75" customHeight="1">
      <c r="F874" s="7"/>
    </row>
    <row r="875" ht="15.75" customHeight="1">
      <c r="F875" s="7"/>
    </row>
    <row r="876" ht="15.75" customHeight="1">
      <c r="F876" s="7"/>
    </row>
    <row r="877" ht="15.75" customHeight="1">
      <c r="F877" s="7"/>
    </row>
    <row r="878" ht="15.75" customHeight="1">
      <c r="F878" s="7"/>
    </row>
    <row r="879" ht="15.75" customHeight="1">
      <c r="F879" s="7"/>
    </row>
    <row r="880" ht="15.75" customHeight="1">
      <c r="F880" s="7"/>
    </row>
    <row r="881" ht="15.75" customHeight="1">
      <c r="F881" s="7"/>
    </row>
    <row r="882" ht="15.75" customHeight="1">
      <c r="F882" s="7"/>
    </row>
    <row r="883" ht="15.75" customHeight="1">
      <c r="F883" s="7"/>
    </row>
    <row r="884" ht="15.75" customHeight="1">
      <c r="F884" s="7"/>
    </row>
    <row r="885" ht="15.75" customHeight="1">
      <c r="F885" s="7"/>
    </row>
    <row r="886" ht="15.75" customHeight="1">
      <c r="F886" s="7"/>
    </row>
    <row r="887" ht="15.75" customHeight="1">
      <c r="F887" s="7"/>
    </row>
    <row r="888" ht="15.75" customHeight="1">
      <c r="F888" s="7"/>
    </row>
    <row r="889" ht="15.75" customHeight="1">
      <c r="F889" s="7"/>
    </row>
    <row r="890" ht="15.75" customHeight="1">
      <c r="F890" s="7"/>
    </row>
    <row r="891" ht="15.75" customHeight="1">
      <c r="F891" s="7"/>
    </row>
    <row r="892" ht="15.75" customHeight="1">
      <c r="F892" s="7"/>
    </row>
    <row r="893" ht="15.75" customHeight="1">
      <c r="F893" s="7"/>
    </row>
    <row r="894" ht="15.75" customHeight="1">
      <c r="F894" s="7"/>
    </row>
    <row r="895" ht="15.75" customHeight="1">
      <c r="F895" s="7"/>
    </row>
    <row r="896" ht="15.75" customHeight="1">
      <c r="F896" s="7"/>
    </row>
    <row r="897" ht="15.75" customHeight="1">
      <c r="F897" s="7"/>
    </row>
    <row r="898" ht="15.75" customHeight="1">
      <c r="F898" s="7"/>
    </row>
    <row r="899" ht="15.75" customHeight="1">
      <c r="F899" s="7"/>
    </row>
    <row r="900" ht="15.75" customHeight="1">
      <c r="F900" s="7"/>
    </row>
    <row r="901" ht="15.75" customHeight="1">
      <c r="F901" s="7"/>
    </row>
    <row r="902" ht="15.75" customHeight="1">
      <c r="F902" s="7"/>
    </row>
    <row r="903" ht="15.75" customHeight="1">
      <c r="F903" s="7"/>
    </row>
    <row r="904" ht="15.75" customHeight="1">
      <c r="F904" s="7"/>
    </row>
    <row r="905" ht="15.75" customHeight="1">
      <c r="F905" s="7"/>
    </row>
    <row r="906" ht="15.75" customHeight="1">
      <c r="F906" s="7"/>
    </row>
    <row r="907" ht="15.75" customHeight="1">
      <c r="F907" s="7"/>
    </row>
    <row r="908" ht="15.75" customHeight="1">
      <c r="F908" s="7"/>
    </row>
    <row r="909" ht="15.75" customHeight="1">
      <c r="F909" s="7"/>
    </row>
    <row r="910" ht="15.75" customHeight="1">
      <c r="F910" s="7"/>
    </row>
    <row r="911" ht="15.75" customHeight="1">
      <c r="F911" s="7"/>
    </row>
    <row r="912" ht="15.75" customHeight="1">
      <c r="F912" s="7"/>
    </row>
    <row r="913" ht="15.75" customHeight="1">
      <c r="F913" s="7"/>
    </row>
    <row r="914" ht="15.75" customHeight="1">
      <c r="F914" s="7"/>
    </row>
    <row r="915" ht="15.75" customHeight="1">
      <c r="F915" s="7"/>
    </row>
    <row r="916" ht="15.75" customHeight="1">
      <c r="F916" s="7"/>
    </row>
    <row r="917" ht="15.75" customHeight="1">
      <c r="F917" s="7"/>
    </row>
    <row r="918" ht="15.75" customHeight="1">
      <c r="F918" s="7"/>
    </row>
    <row r="919" ht="15.75" customHeight="1">
      <c r="F919" s="7"/>
    </row>
    <row r="920" ht="15.75" customHeight="1">
      <c r="F920" s="7"/>
    </row>
    <row r="921" ht="15.75" customHeight="1">
      <c r="F921" s="7"/>
    </row>
    <row r="922" ht="15.75" customHeight="1">
      <c r="F922" s="7"/>
    </row>
    <row r="923" ht="15.75" customHeight="1">
      <c r="F923" s="7"/>
    </row>
    <row r="924" ht="15.75" customHeight="1">
      <c r="F924" s="7"/>
    </row>
    <row r="925" ht="15.75" customHeight="1">
      <c r="F925" s="7"/>
    </row>
    <row r="926" ht="15.75" customHeight="1">
      <c r="F926" s="7"/>
    </row>
    <row r="927" ht="15.75" customHeight="1">
      <c r="F927" s="7"/>
    </row>
    <row r="928" ht="15.75" customHeight="1">
      <c r="F928" s="7"/>
    </row>
    <row r="929" ht="15.75" customHeight="1">
      <c r="F929" s="7"/>
    </row>
    <row r="930" ht="15.75" customHeight="1">
      <c r="F930" s="7"/>
    </row>
    <row r="931" ht="15.75" customHeight="1">
      <c r="F931" s="7"/>
    </row>
    <row r="932" ht="15.75" customHeight="1">
      <c r="F932" s="7"/>
    </row>
    <row r="933" ht="15.75" customHeight="1">
      <c r="F933" s="7"/>
    </row>
    <row r="934" ht="15.75" customHeight="1">
      <c r="F934" s="7"/>
    </row>
    <row r="935" ht="15.75" customHeight="1">
      <c r="F935" s="7"/>
    </row>
    <row r="936" ht="15.75" customHeight="1">
      <c r="F936" s="7"/>
    </row>
    <row r="937" ht="15.75" customHeight="1">
      <c r="F937" s="7"/>
    </row>
    <row r="938" ht="15.75" customHeight="1">
      <c r="F938" s="7"/>
    </row>
    <row r="939" ht="15.75" customHeight="1">
      <c r="F939" s="7"/>
    </row>
    <row r="940" ht="15.75" customHeight="1">
      <c r="F940" s="7"/>
    </row>
    <row r="941" ht="15.75" customHeight="1">
      <c r="F941" s="7"/>
    </row>
    <row r="942" ht="15.75" customHeight="1">
      <c r="F942" s="7"/>
    </row>
    <row r="943" ht="15.75" customHeight="1">
      <c r="F943" s="7"/>
    </row>
    <row r="944" ht="15.75" customHeight="1">
      <c r="F944" s="7"/>
    </row>
    <row r="945" ht="15.75" customHeight="1">
      <c r="F945" s="7"/>
    </row>
    <row r="946" ht="15.75" customHeight="1">
      <c r="F946" s="7"/>
    </row>
    <row r="947" ht="15.75" customHeight="1">
      <c r="F947" s="7"/>
    </row>
    <row r="948" ht="15.75" customHeight="1">
      <c r="F948" s="7"/>
    </row>
    <row r="949" ht="15.75" customHeight="1">
      <c r="F949" s="7"/>
    </row>
    <row r="950" ht="15.75" customHeight="1">
      <c r="F950" s="7"/>
    </row>
    <row r="951" ht="15.75" customHeight="1">
      <c r="F951" s="7"/>
    </row>
    <row r="952" ht="15.75" customHeight="1">
      <c r="F952" s="7"/>
    </row>
    <row r="953" ht="15.75" customHeight="1">
      <c r="F953" s="7"/>
    </row>
    <row r="954" ht="15.75" customHeight="1">
      <c r="F954" s="7"/>
    </row>
    <row r="955" ht="15.75" customHeight="1">
      <c r="F955" s="7"/>
    </row>
    <row r="956" ht="15.75" customHeight="1">
      <c r="F956" s="7"/>
    </row>
    <row r="957" ht="15.75" customHeight="1">
      <c r="F957" s="7"/>
    </row>
    <row r="958" ht="15.75" customHeight="1">
      <c r="F958" s="7"/>
    </row>
    <row r="959" ht="15.75" customHeight="1">
      <c r="F959" s="7"/>
    </row>
    <row r="960" ht="15.75" customHeight="1">
      <c r="F960" s="7"/>
    </row>
    <row r="961" ht="15.75" customHeight="1">
      <c r="F961" s="7"/>
    </row>
    <row r="962" ht="15.75" customHeight="1">
      <c r="F962" s="7"/>
    </row>
    <row r="963" ht="15.75" customHeight="1">
      <c r="F963" s="7"/>
    </row>
    <row r="964" ht="15.75" customHeight="1">
      <c r="F964" s="7"/>
    </row>
    <row r="965" ht="15.75" customHeight="1">
      <c r="F965" s="7"/>
    </row>
    <row r="966" ht="15.75" customHeight="1">
      <c r="F966" s="7"/>
    </row>
    <row r="967" ht="15.75" customHeight="1">
      <c r="F967" s="7"/>
    </row>
    <row r="968" ht="15.75" customHeight="1">
      <c r="F968" s="7"/>
    </row>
    <row r="969" ht="15.75" customHeight="1">
      <c r="F969" s="7"/>
    </row>
    <row r="970" ht="15.75" customHeight="1">
      <c r="F970" s="7"/>
    </row>
    <row r="971" ht="15.75" customHeight="1">
      <c r="F971" s="7"/>
    </row>
    <row r="972" ht="15.75" customHeight="1">
      <c r="F972" s="7"/>
    </row>
    <row r="973" ht="15.75" customHeight="1">
      <c r="F973" s="7"/>
    </row>
    <row r="974" ht="15.75" customHeight="1">
      <c r="F974" s="7"/>
    </row>
    <row r="975" ht="15.75" customHeight="1">
      <c r="F975" s="7"/>
    </row>
    <row r="976" ht="15.75" customHeight="1">
      <c r="F976" s="7"/>
    </row>
    <row r="977" ht="15.75" customHeight="1">
      <c r="F977" s="7"/>
    </row>
    <row r="978" ht="15.75" customHeight="1">
      <c r="F978" s="7"/>
    </row>
    <row r="979" ht="15.75" customHeight="1">
      <c r="F979" s="7"/>
    </row>
    <row r="980" ht="15.75" customHeight="1">
      <c r="F980" s="7"/>
    </row>
    <row r="981" ht="15.75" customHeight="1">
      <c r="F981" s="7"/>
    </row>
    <row r="982" ht="15.75" customHeight="1">
      <c r="F982" s="7"/>
    </row>
    <row r="983" ht="15.75" customHeight="1">
      <c r="F983" s="7"/>
    </row>
    <row r="984" ht="15.75" customHeight="1">
      <c r="F984" s="7"/>
    </row>
    <row r="985" ht="15.75" customHeight="1">
      <c r="F985" s="7"/>
    </row>
    <row r="986" ht="15.75" customHeight="1">
      <c r="F986" s="7"/>
    </row>
    <row r="987" ht="15.75" customHeight="1">
      <c r="F987" s="7"/>
    </row>
    <row r="988" ht="15.75" customHeight="1">
      <c r="F988" s="7"/>
    </row>
    <row r="989" ht="15.75" customHeight="1">
      <c r="F989" s="7"/>
    </row>
    <row r="990" ht="15.75" customHeight="1">
      <c r="F990" s="7"/>
    </row>
    <row r="991" ht="15.75" customHeight="1">
      <c r="F991" s="7"/>
    </row>
    <row r="992" ht="15.75" customHeight="1">
      <c r="F992" s="7"/>
    </row>
    <row r="993" ht="15.75" customHeight="1">
      <c r="F993" s="7"/>
    </row>
    <row r="994" ht="15.75" customHeight="1">
      <c r="F994" s="7"/>
    </row>
    <row r="995" ht="15.75" customHeight="1">
      <c r="F995" s="7"/>
    </row>
    <row r="996" ht="15.75" customHeight="1">
      <c r="F996" s="7"/>
    </row>
    <row r="997" ht="15.75" customHeight="1">
      <c r="F997" s="7"/>
    </row>
    <row r="998" ht="15.75" customHeight="1">
      <c r="F998" s="7"/>
    </row>
    <row r="999" ht="15.75" customHeight="1">
      <c r="F999" s="7"/>
    </row>
    <row r="1000" ht="15.75" customHeight="1">
      <c r="F1000" s="7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9.0"/>
  </cols>
  <sheetData>
    <row r="1">
      <c r="A1" s="7" t="s">
        <v>0</v>
      </c>
      <c r="B1" s="7" t="s">
        <v>6</v>
      </c>
      <c r="C1" s="7" t="s">
        <v>7</v>
      </c>
    </row>
    <row r="2">
      <c r="A2" s="3">
        <f>IFERROR(__xludf.DUMMYFUNCTION("ArrayFormula(split(flatten(Data!A2:A37&amp;""|""&amp;Data!B1:E1&amp;""|""&amp;Data!B2:E37),""|""))"),0.0)</f>
        <v>0</v>
      </c>
      <c r="B2" s="3" t="str">
        <f>IFERROR(__xludf.DUMMYFUNCTION("""COMPUTED_VALUE"""),"Náklady na implementaci")</f>
        <v>Náklady na implementaci</v>
      </c>
      <c r="C2" s="3">
        <f>IFERROR(__xludf.DUMMYFUNCTION("""COMPUTED_VALUE"""),50000.0)</f>
        <v>50000</v>
      </c>
    </row>
    <row r="3">
      <c r="A3" s="3">
        <f>IFERROR(__xludf.DUMMYFUNCTION("""COMPUTED_VALUE"""),0.0)</f>
        <v>0</v>
      </c>
      <c r="B3" s="3" t="str">
        <f>IFERROR(__xludf.DUMMYFUNCTION("""COMPUTED_VALUE"""),"Přínos pro lékárny")</f>
        <v>Přínos pro lékárny</v>
      </c>
      <c r="C3" s="3">
        <f>IFERROR(__xludf.DUMMYFUNCTION("""COMPUTED_VALUE"""),0.0)</f>
        <v>0</v>
      </c>
    </row>
    <row r="4">
      <c r="A4" s="3">
        <f>IFERROR(__xludf.DUMMYFUNCTION("""COMPUTED_VALUE"""),0.0)</f>
        <v>0</v>
      </c>
      <c r="B4" s="3" t="str">
        <f>IFERROR(__xludf.DUMMYFUNCTION("""COMPUTED_VALUE"""),"Vládní přínos")</f>
        <v>Vládní přínos</v>
      </c>
      <c r="C4" s="3">
        <f>IFERROR(__xludf.DUMMYFUNCTION("""COMPUTED_VALUE"""),0.0)</f>
        <v>0</v>
      </c>
    </row>
    <row r="5">
      <c r="A5" s="3">
        <f>IFERROR(__xludf.DUMMYFUNCTION("""COMPUTED_VALUE"""),0.0)</f>
        <v>0</v>
      </c>
      <c r="B5" s="3" t="str">
        <f>IFERROR(__xludf.DUMMYFUNCTION("""COMPUTED_VALUE"""),"Přínos pro domácnosti")</f>
        <v>Přínos pro domácnosti</v>
      </c>
      <c r="C5" s="3">
        <f>IFERROR(__xludf.DUMMYFUNCTION("""COMPUTED_VALUE"""),0.0)</f>
        <v>0</v>
      </c>
    </row>
    <row r="6">
      <c r="A6" s="3">
        <f>IFERROR(__xludf.DUMMYFUNCTION("""COMPUTED_VALUE"""),0.057143)</f>
        <v>0.057143</v>
      </c>
      <c r="B6" s="3" t="str">
        <f>IFERROR(__xludf.DUMMYFUNCTION("""COMPUTED_VALUE"""),"Náklady na implementaci")</f>
        <v>Náklady na implementaci</v>
      </c>
      <c r="C6" s="3">
        <f>IFERROR(__xludf.DUMMYFUNCTION("""COMPUTED_VALUE"""),50000.0)</f>
        <v>50000</v>
      </c>
    </row>
    <row r="7">
      <c r="A7" s="3">
        <f>IFERROR(__xludf.DUMMYFUNCTION("""COMPUTED_VALUE"""),0.057143)</f>
        <v>0.057143</v>
      </c>
      <c r="B7" s="3" t="str">
        <f>IFERROR(__xludf.DUMMYFUNCTION("""COMPUTED_VALUE"""),"Přínos pro lékárny")</f>
        <v>Přínos pro lékárny</v>
      </c>
      <c r="C7" s="3">
        <f>IFERROR(__xludf.DUMMYFUNCTION("""COMPUTED_VALUE"""),3000.0)</f>
        <v>3000</v>
      </c>
    </row>
    <row r="8">
      <c r="A8" s="3">
        <f>IFERROR(__xludf.DUMMYFUNCTION("""COMPUTED_VALUE"""),0.057143)</f>
        <v>0.057143</v>
      </c>
      <c r="B8" s="3" t="str">
        <f>IFERROR(__xludf.DUMMYFUNCTION("""COMPUTED_VALUE"""),"Vládní přínos")</f>
        <v>Vládní přínos</v>
      </c>
      <c r="C8" s="3">
        <f>IFERROR(__xludf.DUMMYFUNCTION("""COMPUTED_VALUE"""),3597.731)</f>
        <v>3597.731</v>
      </c>
    </row>
    <row r="9">
      <c r="A9" s="3">
        <f>IFERROR(__xludf.DUMMYFUNCTION("""COMPUTED_VALUE"""),0.057143)</f>
        <v>0.057143</v>
      </c>
      <c r="B9" s="3" t="str">
        <f>IFERROR(__xludf.DUMMYFUNCTION("""COMPUTED_VALUE"""),"Přínos pro domácnosti")</f>
        <v>Přínos pro domácnosti</v>
      </c>
      <c r="C9" s="3">
        <f>IFERROR(__xludf.DUMMYFUNCTION("""COMPUTED_VALUE"""),67008.77)</f>
        <v>67008.77</v>
      </c>
    </row>
    <row r="10">
      <c r="A10" s="3">
        <f>IFERROR(__xludf.DUMMYFUNCTION("""COMPUTED_VALUE"""),0.114286)</f>
        <v>0.114286</v>
      </c>
      <c r="B10" s="3" t="str">
        <f>IFERROR(__xludf.DUMMYFUNCTION("""COMPUTED_VALUE"""),"Náklady na implementaci")</f>
        <v>Náklady na implementaci</v>
      </c>
      <c r="C10" s="3">
        <f>IFERROR(__xludf.DUMMYFUNCTION("""COMPUTED_VALUE"""),50000.0)</f>
        <v>50000</v>
      </c>
    </row>
    <row r="11">
      <c r="A11" s="3">
        <f>IFERROR(__xludf.DUMMYFUNCTION("""COMPUTED_VALUE"""),0.114286)</f>
        <v>0.114286</v>
      </c>
      <c r="B11" s="3" t="str">
        <f>IFERROR(__xludf.DUMMYFUNCTION("""COMPUTED_VALUE"""),"Přínos pro lékárny")</f>
        <v>Přínos pro lékárny</v>
      </c>
      <c r="C11" s="3">
        <f>IFERROR(__xludf.DUMMYFUNCTION("""COMPUTED_VALUE"""),6000.0)</f>
        <v>6000</v>
      </c>
    </row>
    <row r="12">
      <c r="A12" s="3">
        <f>IFERROR(__xludf.DUMMYFUNCTION("""COMPUTED_VALUE"""),0.114286)</f>
        <v>0.114286</v>
      </c>
      <c r="B12" s="3" t="str">
        <f>IFERROR(__xludf.DUMMYFUNCTION("""COMPUTED_VALUE"""),"Vládní přínos")</f>
        <v>Vládní přínos</v>
      </c>
      <c r="C12" s="3">
        <f>IFERROR(__xludf.DUMMYFUNCTION("""COMPUTED_VALUE"""),7195.463)</f>
        <v>7195.463</v>
      </c>
    </row>
    <row r="13">
      <c r="A13" s="3">
        <f>IFERROR(__xludf.DUMMYFUNCTION("""COMPUTED_VALUE"""),0.114286)</f>
        <v>0.114286</v>
      </c>
      <c r="B13" s="3" t="str">
        <f>IFERROR(__xludf.DUMMYFUNCTION("""COMPUTED_VALUE"""),"Přínos pro domácnosti")</f>
        <v>Přínos pro domácnosti</v>
      </c>
      <c r="C13" s="3">
        <f>IFERROR(__xludf.DUMMYFUNCTION("""COMPUTED_VALUE"""),134017.5)</f>
        <v>134017.5</v>
      </c>
    </row>
    <row r="14">
      <c r="A14" s="3">
        <f>IFERROR(__xludf.DUMMYFUNCTION("""COMPUTED_VALUE"""),0.171429)</f>
        <v>0.171429</v>
      </c>
      <c r="B14" s="3" t="str">
        <f>IFERROR(__xludf.DUMMYFUNCTION("""COMPUTED_VALUE"""),"Náklady na implementaci")</f>
        <v>Náklady na implementaci</v>
      </c>
      <c r="C14" s="3">
        <f>IFERROR(__xludf.DUMMYFUNCTION("""COMPUTED_VALUE"""),50000.0)</f>
        <v>50000</v>
      </c>
    </row>
    <row r="15">
      <c r="A15" s="3">
        <f>IFERROR(__xludf.DUMMYFUNCTION("""COMPUTED_VALUE"""),0.171429)</f>
        <v>0.171429</v>
      </c>
      <c r="B15" s="3" t="str">
        <f>IFERROR(__xludf.DUMMYFUNCTION("""COMPUTED_VALUE"""),"Přínos pro lékárny")</f>
        <v>Přínos pro lékárny</v>
      </c>
      <c r="C15" s="3">
        <f>IFERROR(__xludf.DUMMYFUNCTION("""COMPUTED_VALUE"""),9000.0)</f>
        <v>9000</v>
      </c>
    </row>
    <row r="16">
      <c r="A16" s="3">
        <f>IFERROR(__xludf.DUMMYFUNCTION("""COMPUTED_VALUE"""),0.171429)</f>
        <v>0.171429</v>
      </c>
      <c r="B16" s="3" t="str">
        <f>IFERROR(__xludf.DUMMYFUNCTION("""COMPUTED_VALUE"""),"Vládní přínos")</f>
        <v>Vládní přínos</v>
      </c>
      <c r="C16" s="3">
        <f>IFERROR(__xludf.DUMMYFUNCTION("""COMPUTED_VALUE"""),10793.19)</f>
        <v>10793.19</v>
      </c>
    </row>
    <row r="17">
      <c r="A17" s="3">
        <f>IFERROR(__xludf.DUMMYFUNCTION("""COMPUTED_VALUE"""),0.171429)</f>
        <v>0.171429</v>
      </c>
      <c r="B17" s="3" t="str">
        <f>IFERROR(__xludf.DUMMYFUNCTION("""COMPUTED_VALUE"""),"Přínos pro domácnosti")</f>
        <v>Přínos pro domácnosti</v>
      </c>
      <c r="C17" s="3">
        <f>IFERROR(__xludf.DUMMYFUNCTION("""COMPUTED_VALUE"""),201026.3)</f>
        <v>201026.3</v>
      </c>
    </row>
    <row r="18">
      <c r="A18" s="3">
        <f>IFERROR(__xludf.DUMMYFUNCTION("""COMPUTED_VALUE"""),0.228571)</f>
        <v>0.228571</v>
      </c>
      <c r="B18" s="3" t="str">
        <f>IFERROR(__xludf.DUMMYFUNCTION("""COMPUTED_VALUE"""),"Náklady na implementaci")</f>
        <v>Náklady na implementaci</v>
      </c>
      <c r="C18" s="3">
        <f>IFERROR(__xludf.DUMMYFUNCTION("""COMPUTED_VALUE"""),50000.0)</f>
        <v>50000</v>
      </c>
    </row>
    <row r="19">
      <c r="A19" s="3">
        <f>IFERROR(__xludf.DUMMYFUNCTION("""COMPUTED_VALUE"""),0.228571)</f>
        <v>0.228571</v>
      </c>
      <c r="B19" s="3" t="str">
        <f>IFERROR(__xludf.DUMMYFUNCTION("""COMPUTED_VALUE"""),"Přínos pro lékárny")</f>
        <v>Přínos pro lékárny</v>
      </c>
      <c r="C19" s="3">
        <f>IFERROR(__xludf.DUMMYFUNCTION("""COMPUTED_VALUE"""),12000.0)</f>
        <v>12000</v>
      </c>
    </row>
    <row r="20">
      <c r="A20" s="3">
        <f>IFERROR(__xludf.DUMMYFUNCTION("""COMPUTED_VALUE"""),0.228571)</f>
        <v>0.228571</v>
      </c>
      <c r="B20" s="3" t="str">
        <f>IFERROR(__xludf.DUMMYFUNCTION("""COMPUTED_VALUE"""),"Vládní přínos")</f>
        <v>Vládní přínos</v>
      </c>
      <c r="C20" s="3">
        <f>IFERROR(__xludf.DUMMYFUNCTION("""COMPUTED_VALUE"""),14390.93)</f>
        <v>14390.93</v>
      </c>
    </row>
    <row r="21">
      <c r="A21" s="3">
        <f>IFERROR(__xludf.DUMMYFUNCTION("""COMPUTED_VALUE"""),0.228571)</f>
        <v>0.228571</v>
      </c>
      <c r="B21" s="3" t="str">
        <f>IFERROR(__xludf.DUMMYFUNCTION("""COMPUTED_VALUE"""),"Přínos pro domácnosti")</f>
        <v>Přínos pro domácnosti</v>
      </c>
      <c r="C21" s="3">
        <f>IFERROR(__xludf.DUMMYFUNCTION("""COMPUTED_VALUE"""),268035.1)</f>
        <v>268035.1</v>
      </c>
    </row>
    <row r="22">
      <c r="A22" s="3">
        <f>IFERROR(__xludf.DUMMYFUNCTION("""COMPUTED_VALUE"""),0.285714)</f>
        <v>0.285714</v>
      </c>
      <c r="B22" s="3" t="str">
        <f>IFERROR(__xludf.DUMMYFUNCTION("""COMPUTED_VALUE"""),"Náklady na implementaci")</f>
        <v>Náklady na implementaci</v>
      </c>
      <c r="C22" s="3">
        <f>IFERROR(__xludf.DUMMYFUNCTION("""COMPUTED_VALUE"""),50000.0)</f>
        <v>50000</v>
      </c>
    </row>
    <row r="23">
      <c r="A23" s="3">
        <f>IFERROR(__xludf.DUMMYFUNCTION("""COMPUTED_VALUE"""),0.285714)</f>
        <v>0.285714</v>
      </c>
      <c r="B23" s="3" t="str">
        <f>IFERROR(__xludf.DUMMYFUNCTION("""COMPUTED_VALUE"""),"Přínos pro lékárny")</f>
        <v>Přínos pro lékárny</v>
      </c>
      <c r="C23" s="3">
        <f>IFERROR(__xludf.DUMMYFUNCTION("""COMPUTED_VALUE"""),15000.0)</f>
        <v>15000</v>
      </c>
    </row>
    <row r="24">
      <c r="A24" s="3">
        <f>IFERROR(__xludf.DUMMYFUNCTION("""COMPUTED_VALUE"""),0.285714)</f>
        <v>0.285714</v>
      </c>
      <c r="B24" s="3" t="str">
        <f>IFERROR(__xludf.DUMMYFUNCTION("""COMPUTED_VALUE"""),"Vládní přínos")</f>
        <v>Vládní přínos</v>
      </c>
      <c r="C24" s="3">
        <f>IFERROR(__xludf.DUMMYFUNCTION("""COMPUTED_VALUE"""),17988.66)</f>
        <v>17988.66</v>
      </c>
    </row>
    <row r="25">
      <c r="A25" s="3">
        <f>IFERROR(__xludf.DUMMYFUNCTION("""COMPUTED_VALUE"""),0.285714)</f>
        <v>0.285714</v>
      </c>
      <c r="B25" s="3" t="str">
        <f>IFERROR(__xludf.DUMMYFUNCTION("""COMPUTED_VALUE"""),"Přínos pro domácnosti")</f>
        <v>Přínos pro domácnosti</v>
      </c>
      <c r="C25" s="3">
        <f>IFERROR(__xludf.DUMMYFUNCTION("""COMPUTED_VALUE"""),335043.8)</f>
        <v>335043.8</v>
      </c>
    </row>
    <row r="26">
      <c r="A26" s="3">
        <f>IFERROR(__xludf.DUMMYFUNCTION("""COMPUTED_VALUE"""),0.342857)</f>
        <v>0.342857</v>
      </c>
      <c r="B26" s="3" t="str">
        <f>IFERROR(__xludf.DUMMYFUNCTION("""COMPUTED_VALUE"""),"Náklady na implementaci")</f>
        <v>Náklady na implementaci</v>
      </c>
      <c r="C26" s="3">
        <f>IFERROR(__xludf.DUMMYFUNCTION("""COMPUTED_VALUE"""),50000.0)</f>
        <v>50000</v>
      </c>
    </row>
    <row r="27">
      <c r="A27" s="3">
        <f>IFERROR(__xludf.DUMMYFUNCTION("""COMPUTED_VALUE"""),0.342857)</f>
        <v>0.342857</v>
      </c>
      <c r="B27" s="3" t="str">
        <f>IFERROR(__xludf.DUMMYFUNCTION("""COMPUTED_VALUE"""),"Přínos pro lékárny")</f>
        <v>Přínos pro lékárny</v>
      </c>
      <c r="C27" s="3">
        <f>IFERROR(__xludf.DUMMYFUNCTION("""COMPUTED_VALUE"""),18000.0)</f>
        <v>18000</v>
      </c>
    </row>
    <row r="28">
      <c r="A28" s="3">
        <f>IFERROR(__xludf.DUMMYFUNCTION("""COMPUTED_VALUE"""),0.342857)</f>
        <v>0.342857</v>
      </c>
      <c r="B28" s="3" t="str">
        <f>IFERROR(__xludf.DUMMYFUNCTION("""COMPUTED_VALUE"""),"Vládní přínos")</f>
        <v>Vládní přínos</v>
      </c>
      <c r="C28" s="3">
        <f>IFERROR(__xludf.DUMMYFUNCTION("""COMPUTED_VALUE"""),21586.39)</f>
        <v>21586.39</v>
      </c>
    </row>
    <row r="29">
      <c r="A29" s="3">
        <f>IFERROR(__xludf.DUMMYFUNCTION("""COMPUTED_VALUE"""),0.342857)</f>
        <v>0.342857</v>
      </c>
      <c r="B29" s="3" t="str">
        <f>IFERROR(__xludf.DUMMYFUNCTION("""COMPUTED_VALUE"""),"Přínos pro domácnosti")</f>
        <v>Přínos pro domácnosti</v>
      </c>
      <c r="C29" s="3">
        <f>IFERROR(__xludf.DUMMYFUNCTION("""COMPUTED_VALUE"""),402052.6)</f>
        <v>402052.6</v>
      </c>
    </row>
    <row r="30">
      <c r="A30" s="3">
        <f>IFERROR(__xludf.DUMMYFUNCTION("""COMPUTED_VALUE"""),0.4)</f>
        <v>0.4</v>
      </c>
      <c r="B30" s="3" t="str">
        <f>IFERROR(__xludf.DUMMYFUNCTION("""COMPUTED_VALUE"""),"Náklady na implementaci")</f>
        <v>Náklady na implementaci</v>
      </c>
      <c r="C30" s="3">
        <f>IFERROR(__xludf.DUMMYFUNCTION("""COMPUTED_VALUE"""),50000.0)</f>
        <v>50000</v>
      </c>
    </row>
    <row r="31">
      <c r="A31" s="3">
        <f>IFERROR(__xludf.DUMMYFUNCTION("""COMPUTED_VALUE"""),0.4)</f>
        <v>0.4</v>
      </c>
      <c r="B31" s="3" t="str">
        <f>IFERROR(__xludf.DUMMYFUNCTION("""COMPUTED_VALUE"""),"Přínos pro lékárny")</f>
        <v>Přínos pro lékárny</v>
      </c>
      <c r="C31" s="3">
        <f>IFERROR(__xludf.DUMMYFUNCTION("""COMPUTED_VALUE"""),21000.0)</f>
        <v>21000</v>
      </c>
    </row>
    <row r="32">
      <c r="A32" s="3">
        <f>IFERROR(__xludf.DUMMYFUNCTION("""COMPUTED_VALUE"""),0.4)</f>
        <v>0.4</v>
      </c>
      <c r="B32" s="3" t="str">
        <f>IFERROR(__xludf.DUMMYFUNCTION("""COMPUTED_VALUE"""),"Vládní přínos")</f>
        <v>Vládní přínos</v>
      </c>
      <c r="C32" s="3">
        <f>IFERROR(__xludf.DUMMYFUNCTION("""COMPUTED_VALUE"""),25184.12)</f>
        <v>25184.12</v>
      </c>
    </row>
    <row r="33">
      <c r="A33" s="3">
        <f>IFERROR(__xludf.DUMMYFUNCTION("""COMPUTED_VALUE"""),0.4)</f>
        <v>0.4</v>
      </c>
      <c r="B33" s="3" t="str">
        <f>IFERROR(__xludf.DUMMYFUNCTION("""COMPUTED_VALUE"""),"Přínos pro domácnosti")</f>
        <v>Přínos pro domácnosti</v>
      </c>
      <c r="C33" s="3">
        <f>IFERROR(__xludf.DUMMYFUNCTION("""COMPUTED_VALUE"""),469061.4)</f>
        <v>469061.4</v>
      </c>
    </row>
    <row r="34">
      <c r="A34" s="3">
        <f>IFERROR(__xludf.DUMMYFUNCTION("""COMPUTED_VALUE"""),0.457143)</f>
        <v>0.457143</v>
      </c>
      <c r="B34" s="3" t="str">
        <f>IFERROR(__xludf.DUMMYFUNCTION("""COMPUTED_VALUE"""),"Náklady na implementaci")</f>
        <v>Náklady na implementaci</v>
      </c>
      <c r="C34" s="3">
        <f>IFERROR(__xludf.DUMMYFUNCTION("""COMPUTED_VALUE"""),50000.0)</f>
        <v>50000</v>
      </c>
    </row>
    <row r="35">
      <c r="A35" s="3">
        <f>IFERROR(__xludf.DUMMYFUNCTION("""COMPUTED_VALUE"""),0.457143)</f>
        <v>0.457143</v>
      </c>
      <c r="B35" s="3" t="str">
        <f>IFERROR(__xludf.DUMMYFUNCTION("""COMPUTED_VALUE"""),"Přínos pro lékárny")</f>
        <v>Přínos pro lékárny</v>
      </c>
      <c r="C35" s="3">
        <f>IFERROR(__xludf.DUMMYFUNCTION("""COMPUTED_VALUE"""),24000.0)</f>
        <v>24000</v>
      </c>
    </row>
    <row r="36">
      <c r="A36" s="3">
        <f>IFERROR(__xludf.DUMMYFUNCTION("""COMPUTED_VALUE"""),0.457143)</f>
        <v>0.457143</v>
      </c>
      <c r="B36" s="3" t="str">
        <f>IFERROR(__xludf.DUMMYFUNCTION("""COMPUTED_VALUE"""),"Vládní přínos")</f>
        <v>Vládní přínos</v>
      </c>
      <c r="C36" s="3">
        <f>IFERROR(__xludf.DUMMYFUNCTION("""COMPUTED_VALUE"""),28781.85)</f>
        <v>28781.85</v>
      </c>
    </row>
    <row r="37">
      <c r="A37" s="3">
        <f>IFERROR(__xludf.DUMMYFUNCTION("""COMPUTED_VALUE"""),0.457143)</f>
        <v>0.457143</v>
      </c>
      <c r="B37" s="3" t="str">
        <f>IFERROR(__xludf.DUMMYFUNCTION("""COMPUTED_VALUE"""),"Přínos pro domácnosti")</f>
        <v>Přínos pro domácnosti</v>
      </c>
      <c r="C37" s="3">
        <f>IFERROR(__xludf.DUMMYFUNCTION("""COMPUTED_VALUE"""),536070.2)</f>
        <v>536070.2</v>
      </c>
    </row>
    <row r="38">
      <c r="A38" s="3">
        <f>IFERROR(__xludf.DUMMYFUNCTION("""COMPUTED_VALUE"""),0.514286)</f>
        <v>0.514286</v>
      </c>
      <c r="B38" s="3" t="str">
        <f>IFERROR(__xludf.DUMMYFUNCTION("""COMPUTED_VALUE"""),"Náklady na implementaci")</f>
        <v>Náklady na implementaci</v>
      </c>
      <c r="C38" s="3">
        <f>IFERROR(__xludf.DUMMYFUNCTION("""COMPUTED_VALUE"""),50000.0)</f>
        <v>50000</v>
      </c>
    </row>
    <row r="39">
      <c r="A39" s="3">
        <f>IFERROR(__xludf.DUMMYFUNCTION("""COMPUTED_VALUE"""),0.514286)</f>
        <v>0.514286</v>
      </c>
      <c r="B39" s="3" t="str">
        <f>IFERROR(__xludf.DUMMYFUNCTION("""COMPUTED_VALUE"""),"Přínos pro lékárny")</f>
        <v>Přínos pro lékárny</v>
      </c>
      <c r="C39" s="3">
        <f>IFERROR(__xludf.DUMMYFUNCTION("""COMPUTED_VALUE"""),27000.0)</f>
        <v>27000</v>
      </c>
    </row>
    <row r="40">
      <c r="A40" s="3">
        <f>IFERROR(__xludf.DUMMYFUNCTION("""COMPUTED_VALUE"""),0.514286)</f>
        <v>0.514286</v>
      </c>
      <c r="B40" s="3" t="str">
        <f>IFERROR(__xludf.DUMMYFUNCTION("""COMPUTED_VALUE"""),"Vládní přínos")</f>
        <v>Vládní přínos</v>
      </c>
      <c r="C40" s="3">
        <f>IFERROR(__xludf.DUMMYFUNCTION("""COMPUTED_VALUE"""),32379.58)</f>
        <v>32379.58</v>
      </c>
    </row>
    <row r="41">
      <c r="A41" s="3">
        <f>IFERROR(__xludf.DUMMYFUNCTION("""COMPUTED_VALUE"""),0.514286)</f>
        <v>0.514286</v>
      </c>
      <c r="B41" s="3" t="str">
        <f>IFERROR(__xludf.DUMMYFUNCTION("""COMPUTED_VALUE"""),"Přínos pro domácnosti")</f>
        <v>Přínos pro domácnosti</v>
      </c>
      <c r="C41" s="3">
        <f>IFERROR(__xludf.DUMMYFUNCTION("""COMPUTED_VALUE"""),603078.9)</f>
        <v>603078.9</v>
      </c>
    </row>
    <row r="42">
      <c r="A42" s="3">
        <f>IFERROR(__xludf.DUMMYFUNCTION("""COMPUTED_VALUE"""),0.571429)</f>
        <v>0.571429</v>
      </c>
      <c r="B42" s="3" t="str">
        <f>IFERROR(__xludf.DUMMYFUNCTION("""COMPUTED_VALUE"""),"Náklady na implementaci")</f>
        <v>Náklady na implementaci</v>
      </c>
      <c r="C42" s="3">
        <f>IFERROR(__xludf.DUMMYFUNCTION("""COMPUTED_VALUE"""),50000.0)</f>
        <v>50000</v>
      </c>
    </row>
    <row r="43">
      <c r="A43" s="3">
        <f>IFERROR(__xludf.DUMMYFUNCTION("""COMPUTED_VALUE"""),0.571429)</f>
        <v>0.571429</v>
      </c>
      <c r="B43" s="3" t="str">
        <f>IFERROR(__xludf.DUMMYFUNCTION("""COMPUTED_VALUE"""),"Přínos pro lékárny")</f>
        <v>Přínos pro lékárny</v>
      </c>
      <c r="C43" s="3">
        <f>IFERROR(__xludf.DUMMYFUNCTION("""COMPUTED_VALUE"""),30000.0)</f>
        <v>30000</v>
      </c>
    </row>
    <row r="44">
      <c r="A44" s="3">
        <f>IFERROR(__xludf.DUMMYFUNCTION("""COMPUTED_VALUE"""),0.571429)</f>
        <v>0.571429</v>
      </c>
      <c r="B44" s="3" t="str">
        <f>IFERROR(__xludf.DUMMYFUNCTION("""COMPUTED_VALUE"""),"Vládní přínos")</f>
        <v>Vládní přínos</v>
      </c>
      <c r="C44" s="3">
        <f>IFERROR(__xludf.DUMMYFUNCTION("""COMPUTED_VALUE"""),35977.31)</f>
        <v>35977.31</v>
      </c>
    </row>
    <row r="45">
      <c r="A45" s="3">
        <f>IFERROR(__xludf.DUMMYFUNCTION("""COMPUTED_VALUE"""),0.571429)</f>
        <v>0.571429</v>
      </c>
      <c r="B45" s="3" t="str">
        <f>IFERROR(__xludf.DUMMYFUNCTION("""COMPUTED_VALUE"""),"Přínos pro domácnosti")</f>
        <v>Přínos pro domácnosti</v>
      </c>
      <c r="C45" s="3">
        <f>IFERROR(__xludf.DUMMYFUNCTION("""COMPUTED_VALUE"""),670087.7)</f>
        <v>670087.7</v>
      </c>
    </row>
    <row r="46">
      <c r="A46" s="3">
        <f>IFERROR(__xludf.DUMMYFUNCTION("""COMPUTED_VALUE"""),0.628571)</f>
        <v>0.628571</v>
      </c>
      <c r="B46" s="3" t="str">
        <f>IFERROR(__xludf.DUMMYFUNCTION("""COMPUTED_VALUE"""),"Náklady na implementaci")</f>
        <v>Náklady na implementaci</v>
      </c>
      <c r="C46" s="3">
        <f>IFERROR(__xludf.DUMMYFUNCTION("""COMPUTED_VALUE"""),50000.0)</f>
        <v>50000</v>
      </c>
    </row>
    <row r="47">
      <c r="A47" s="3">
        <f>IFERROR(__xludf.DUMMYFUNCTION("""COMPUTED_VALUE"""),0.628571)</f>
        <v>0.628571</v>
      </c>
      <c r="B47" s="3" t="str">
        <f>IFERROR(__xludf.DUMMYFUNCTION("""COMPUTED_VALUE"""),"Přínos pro lékárny")</f>
        <v>Přínos pro lékárny</v>
      </c>
      <c r="C47" s="3">
        <f>IFERROR(__xludf.DUMMYFUNCTION("""COMPUTED_VALUE"""),33000.0)</f>
        <v>33000</v>
      </c>
    </row>
    <row r="48">
      <c r="A48" s="3">
        <f>IFERROR(__xludf.DUMMYFUNCTION("""COMPUTED_VALUE"""),0.628571)</f>
        <v>0.628571</v>
      </c>
      <c r="B48" s="3" t="str">
        <f>IFERROR(__xludf.DUMMYFUNCTION("""COMPUTED_VALUE"""),"Vládní přínos")</f>
        <v>Vládní přínos</v>
      </c>
      <c r="C48" s="3">
        <f>IFERROR(__xludf.DUMMYFUNCTION("""COMPUTED_VALUE"""),39575.05)</f>
        <v>39575.05</v>
      </c>
    </row>
    <row r="49">
      <c r="A49" s="3">
        <f>IFERROR(__xludf.DUMMYFUNCTION("""COMPUTED_VALUE"""),0.628571)</f>
        <v>0.628571</v>
      </c>
      <c r="B49" s="3" t="str">
        <f>IFERROR(__xludf.DUMMYFUNCTION("""COMPUTED_VALUE"""),"Přínos pro domácnosti")</f>
        <v>Přínos pro domácnosti</v>
      </c>
      <c r="C49" s="3">
        <f>IFERROR(__xludf.DUMMYFUNCTION("""COMPUTED_VALUE"""),737096.5)</f>
        <v>737096.5</v>
      </c>
    </row>
    <row r="50">
      <c r="A50" s="3">
        <f>IFERROR(__xludf.DUMMYFUNCTION("""COMPUTED_VALUE"""),0.685714)</f>
        <v>0.685714</v>
      </c>
      <c r="B50" s="3" t="str">
        <f>IFERROR(__xludf.DUMMYFUNCTION("""COMPUTED_VALUE"""),"Náklady na implementaci")</f>
        <v>Náklady na implementaci</v>
      </c>
      <c r="C50" s="3">
        <f>IFERROR(__xludf.DUMMYFUNCTION("""COMPUTED_VALUE"""),50000.0)</f>
        <v>50000</v>
      </c>
    </row>
    <row r="51">
      <c r="A51" s="3">
        <f>IFERROR(__xludf.DUMMYFUNCTION("""COMPUTED_VALUE"""),0.685714)</f>
        <v>0.685714</v>
      </c>
      <c r="B51" s="3" t="str">
        <f>IFERROR(__xludf.DUMMYFUNCTION("""COMPUTED_VALUE"""),"Přínos pro lékárny")</f>
        <v>Přínos pro lékárny</v>
      </c>
      <c r="C51" s="3">
        <f>IFERROR(__xludf.DUMMYFUNCTION("""COMPUTED_VALUE"""),36000.0)</f>
        <v>36000</v>
      </c>
    </row>
    <row r="52">
      <c r="A52" s="3">
        <f>IFERROR(__xludf.DUMMYFUNCTION("""COMPUTED_VALUE"""),0.685714)</f>
        <v>0.685714</v>
      </c>
      <c r="B52" s="3" t="str">
        <f>IFERROR(__xludf.DUMMYFUNCTION("""COMPUTED_VALUE"""),"Vládní přínos")</f>
        <v>Vládní přínos</v>
      </c>
      <c r="C52" s="3">
        <f>IFERROR(__xludf.DUMMYFUNCTION("""COMPUTED_VALUE"""),43172.78)</f>
        <v>43172.78</v>
      </c>
    </row>
    <row r="53">
      <c r="A53" s="3">
        <f>IFERROR(__xludf.DUMMYFUNCTION("""COMPUTED_VALUE"""),0.685714)</f>
        <v>0.685714</v>
      </c>
      <c r="B53" s="3" t="str">
        <f>IFERROR(__xludf.DUMMYFUNCTION("""COMPUTED_VALUE"""),"Přínos pro domácnosti")</f>
        <v>Přínos pro domácnosti</v>
      </c>
      <c r="C53" s="3">
        <f>IFERROR(__xludf.DUMMYFUNCTION("""COMPUTED_VALUE"""),804105.2)</f>
        <v>804105.2</v>
      </c>
    </row>
    <row r="54">
      <c r="A54" s="3">
        <f>IFERROR(__xludf.DUMMYFUNCTION("""COMPUTED_VALUE"""),0.742857)</f>
        <v>0.742857</v>
      </c>
      <c r="B54" s="3" t="str">
        <f>IFERROR(__xludf.DUMMYFUNCTION("""COMPUTED_VALUE"""),"Náklady na implementaci")</f>
        <v>Náklady na implementaci</v>
      </c>
      <c r="C54" s="3">
        <f>IFERROR(__xludf.DUMMYFUNCTION("""COMPUTED_VALUE"""),50000.0)</f>
        <v>50000</v>
      </c>
    </row>
    <row r="55">
      <c r="A55" s="3">
        <f>IFERROR(__xludf.DUMMYFUNCTION("""COMPUTED_VALUE"""),0.742857)</f>
        <v>0.742857</v>
      </c>
      <c r="B55" s="3" t="str">
        <f>IFERROR(__xludf.DUMMYFUNCTION("""COMPUTED_VALUE"""),"Přínos pro lékárny")</f>
        <v>Přínos pro lékárny</v>
      </c>
      <c r="C55" s="3">
        <f>IFERROR(__xludf.DUMMYFUNCTION("""COMPUTED_VALUE"""),39000.0)</f>
        <v>39000</v>
      </c>
    </row>
    <row r="56">
      <c r="A56" s="3">
        <f>IFERROR(__xludf.DUMMYFUNCTION("""COMPUTED_VALUE"""),0.742857)</f>
        <v>0.742857</v>
      </c>
      <c r="B56" s="3" t="str">
        <f>IFERROR(__xludf.DUMMYFUNCTION("""COMPUTED_VALUE"""),"Vládní přínos")</f>
        <v>Vládní přínos</v>
      </c>
      <c r="C56" s="3">
        <f>IFERROR(__xludf.DUMMYFUNCTION("""COMPUTED_VALUE"""),46770.51)</f>
        <v>46770.51</v>
      </c>
    </row>
    <row r="57">
      <c r="A57" s="3">
        <f>IFERROR(__xludf.DUMMYFUNCTION("""COMPUTED_VALUE"""),0.742857)</f>
        <v>0.742857</v>
      </c>
      <c r="B57" s="3" t="str">
        <f>IFERROR(__xludf.DUMMYFUNCTION("""COMPUTED_VALUE"""),"Přínos pro domácnosti")</f>
        <v>Přínos pro domácnosti</v>
      </c>
      <c r="C57" s="3">
        <f>IFERROR(__xludf.DUMMYFUNCTION("""COMPUTED_VALUE"""),871114.0)</f>
        <v>871114</v>
      </c>
    </row>
    <row r="58">
      <c r="A58" s="3">
        <f>IFERROR(__xludf.DUMMYFUNCTION("""COMPUTED_VALUE"""),0.8)</f>
        <v>0.8</v>
      </c>
      <c r="B58" s="3" t="str">
        <f>IFERROR(__xludf.DUMMYFUNCTION("""COMPUTED_VALUE"""),"Náklady na implementaci")</f>
        <v>Náklady na implementaci</v>
      </c>
      <c r="C58" s="3">
        <f>IFERROR(__xludf.DUMMYFUNCTION("""COMPUTED_VALUE"""),50000.0)</f>
        <v>50000</v>
      </c>
    </row>
    <row r="59">
      <c r="A59" s="3">
        <f>IFERROR(__xludf.DUMMYFUNCTION("""COMPUTED_VALUE"""),0.8)</f>
        <v>0.8</v>
      </c>
      <c r="B59" s="3" t="str">
        <f>IFERROR(__xludf.DUMMYFUNCTION("""COMPUTED_VALUE"""),"Přínos pro lékárny")</f>
        <v>Přínos pro lékárny</v>
      </c>
      <c r="C59" s="3">
        <f>IFERROR(__xludf.DUMMYFUNCTION("""COMPUTED_VALUE"""),42000.0)</f>
        <v>42000</v>
      </c>
    </row>
    <row r="60">
      <c r="A60" s="3">
        <f>IFERROR(__xludf.DUMMYFUNCTION("""COMPUTED_VALUE"""),0.8)</f>
        <v>0.8</v>
      </c>
      <c r="B60" s="3" t="str">
        <f>IFERROR(__xludf.DUMMYFUNCTION("""COMPUTED_VALUE"""),"Vládní přínos")</f>
        <v>Vládní přínos</v>
      </c>
      <c r="C60" s="3">
        <f>IFERROR(__xludf.DUMMYFUNCTION("""COMPUTED_VALUE"""),50368.24)</f>
        <v>50368.24</v>
      </c>
    </row>
    <row r="61">
      <c r="A61" s="3">
        <f>IFERROR(__xludf.DUMMYFUNCTION("""COMPUTED_VALUE"""),0.8)</f>
        <v>0.8</v>
      </c>
      <c r="B61" s="3" t="str">
        <f>IFERROR(__xludf.DUMMYFUNCTION("""COMPUTED_VALUE"""),"Přínos pro domácnosti")</f>
        <v>Přínos pro domácnosti</v>
      </c>
      <c r="C61" s="3">
        <f>IFERROR(__xludf.DUMMYFUNCTION("""COMPUTED_VALUE"""),938122.8)</f>
        <v>938122.8</v>
      </c>
    </row>
    <row r="62">
      <c r="A62" s="3">
        <f>IFERROR(__xludf.DUMMYFUNCTION("""COMPUTED_VALUE"""),0.857143)</f>
        <v>0.857143</v>
      </c>
      <c r="B62" s="3" t="str">
        <f>IFERROR(__xludf.DUMMYFUNCTION("""COMPUTED_VALUE"""),"Náklady na implementaci")</f>
        <v>Náklady na implementaci</v>
      </c>
      <c r="C62" s="3">
        <f>IFERROR(__xludf.DUMMYFUNCTION("""COMPUTED_VALUE"""),50000.0)</f>
        <v>50000</v>
      </c>
    </row>
    <row r="63">
      <c r="A63" s="3">
        <f>IFERROR(__xludf.DUMMYFUNCTION("""COMPUTED_VALUE"""),0.857143)</f>
        <v>0.857143</v>
      </c>
      <c r="B63" s="3" t="str">
        <f>IFERROR(__xludf.DUMMYFUNCTION("""COMPUTED_VALUE"""),"Přínos pro lékárny")</f>
        <v>Přínos pro lékárny</v>
      </c>
      <c r="C63" s="3">
        <f>IFERROR(__xludf.DUMMYFUNCTION("""COMPUTED_VALUE"""),45000.0)</f>
        <v>45000</v>
      </c>
    </row>
    <row r="64">
      <c r="A64" s="3">
        <f>IFERROR(__xludf.DUMMYFUNCTION("""COMPUTED_VALUE"""),0.857143)</f>
        <v>0.857143</v>
      </c>
      <c r="B64" s="3" t="str">
        <f>IFERROR(__xludf.DUMMYFUNCTION("""COMPUTED_VALUE"""),"Vládní přínos")</f>
        <v>Vládní přínos</v>
      </c>
      <c r="C64" s="3">
        <f>IFERROR(__xludf.DUMMYFUNCTION("""COMPUTED_VALUE"""),53965.97)</f>
        <v>53965.97</v>
      </c>
    </row>
    <row r="65">
      <c r="A65" s="3">
        <f>IFERROR(__xludf.DUMMYFUNCTION("""COMPUTED_VALUE"""),0.857143)</f>
        <v>0.857143</v>
      </c>
      <c r="B65" s="3" t="str">
        <f>IFERROR(__xludf.DUMMYFUNCTION("""COMPUTED_VALUE"""),"Přínos pro domácnosti")</f>
        <v>Přínos pro domácnosti</v>
      </c>
      <c r="C65" s="3">
        <f>IFERROR(__xludf.DUMMYFUNCTION("""COMPUTED_VALUE"""),1005132.0)</f>
        <v>1005132</v>
      </c>
    </row>
    <row r="66">
      <c r="A66" s="3">
        <f>IFERROR(__xludf.DUMMYFUNCTION("""COMPUTED_VALUE"""),0.914286)</f>
        <v>0.914286</v>
      </c>
      <c r="B66" s="3" t="str">
        <f>IFERROR(__xludf.DUMMYFUNCTION("""COMPUTED_VALUE"""),"Náklady na implementaci")</f>
        <v>Náklady na implementaci</v>
      </c>
      <c r="C66" s="3">
        <f>IFERROR(__xludf.DUMMYFUNCTION("""COMPUTED_VALUE"""),50000.0)</f>
        <v>50000</v>
      </c>
    </row>
    <row r="67">
      <c r="A67" s="3">
        <f>IFERROR(__xludf.DUMMYFUNCTION("""COMPUTED_VALUE"""),0.914286)</f>
        <v>0.914286</v>
      </c>
      <c r="B67" s="3" t="str">
        <f>IFERROR(__xludf.DUMMYFUNCTION("""COMPUTED_VALUE"""),"Přínos pro lékárny")</f>
        <v>Přínos pro lékárny</v>
      </c>
      <c r="C67" s="3">
        <f>IFERROR(__xludf.DUMMYFUNCTION("""COMPUTED_VALUE"""),48000.0)</f>
        <v>48000</v>
      </c>
    </row>
    <row r="68">
      <c r="A68" s="3">
        <f>IFERROR(__xludf.DUMMYFUNCTION("""COMPUTED_VALUE"""),0.914286)</f>
        <v>0.914286</v>
      </c>
      <c r="B68" s="3" t="str">
        <f>IFERROR(__xludf.DUMMYFUNCTION("""COMPUTED_VALUE"""),"Vládní přínos")</f>
        <v>Vládní přínos</v>
      </c>
      <c r="C68" s="3">
        <f>IFERROR(__xludf.DUMMYFUNCTION("""COMPUTED_VALUE"""),57563.7)</f>
        <v>57563.7</v>
      </c>
    </row>
    <row r="69">
      <c r="A69" s="3">
        <f>IFERROR(__xludf.DUMMYFUNCTION("""COMPUTED_VALUE"""),0.914286)</f>
        <v>0.914286</v>
      </c>
      <c r="B69" s="3" t="str">
        <f>IFERROR(__xludf.DUMMYFUNCTION("""COMPUTED_VALUE"""),"Přínos pro domácnosti")</f>
        <v>Přínos pro domácnosti</v>
      </c>
      <c r="C69" s="3">
        <f>IFERROR(__xludf.DUMMYFUNCTION("""COMPUTED_VALUE"""),1072140.0)</f>
        <v>1072140</v>
      </c>
    </row>
    <row r="70">
      <c r="A70" s="3">
        <f>IFERROR(__xludf.DUMMYFUNCTION("""COMPUTED_VALUE"""),0.971429)</f>
        <v>0.971429</v>
      </c>
      <c r="B70" s="3" t="str">
        <f>IFERROR(__xludf.DUMMYFUNCTION("""COMPUTED_VALUE"""),"Náklady na implementaci")</f>
        <v>Náklady na implementaci</v>
      </c>
      <c r="C70" s="3">
        <f>IFERROR(__xludf.DUMMYFUNCTION("""COMPUTED_VALUE"""),50000.0)</f>
        <v>50000</v>
      </c>
    </row>
    <row r="71">
      <c r="A71" s="3">
        <f>IFERROR(__xludf.DUMMYFUNCTION("""COMPUTED_VALUE"""),0.971429)</f>
        <v>0.971429</v>
      </c>
      <c r="B71" s="3" t="str">
        <f>IFERROR(__xludf.DUMMYFUNCTION("""COMPUTED_VALUE"""),"Přínos pro lékárny")</f>
        <v>Přínos pro lékárny</v>
      </c>
      <c r="C71" s="3">
        <f>IFERROR(__xludf.DUMMYFUNCTION("""COMPUTED_VALUE"""),51000.0)</f>
        <v>51000</v>
      </c>
    </row>
    <row r="72">
      <c r="A72" s="3">
        <f>IFERROR(__xludf.DUMMYFUNCTION("""COMPUTED_VALUE"""),0.971429)</f>
        <v>0.971429</v>
      </c>
      <c r="B72" s="3" t="str">
        <f>IFERROR(__xludf.DUMMYFUNCTION("""COMPUTED_VALUE"""),"Vládní přínos")</f>
        <v>Vládní přínos</v>
      </c>
      <c r="C72" s="3">
        <f>IFERROR(__xludf.DUMMYFUNCTION("""COMPUTED_VALUE"""),61161.43)</f>
        <v>61161.43</v>
      </c>
    </row>
    <row r="73">
      <c r="A73" s="3">
        <f>IFERROR(__xludf.DUMMYFUNCTION("""COMPUTED_VALUE"""),0.971429)</f>
        <v>0.971429</v>
      </c>
      <c r="B73" s="3" t="str">
        <f>IFERROR(__xludf.DUMMYFUNCTION("""COMPUTED_VALUE"""),"Přínos pro domácnosti")</f>
        <v>Přínos pro domácnosti</v>
      </c>
      <c r="C73" s="3">
        <f>IFERROR(__xludf.DUMMYFUNCTION("""COMPUTED_VALUE"""),1139149.0)</f>
        <v>1139149</v>
      </c>
    </row>
    <row r="74">
      <c r="A74" s="3">
        <f>IFERROR(__xludf.DUMMYFUNCTION("""COMPUTED_VALUE"""),1.028571)</f>
        <v>1.028571</v>
      </c>
      <c r="B74" s="3" t="str">
        <f>IFERROR(__xludf.DUMMYFUNCTION("""COMPUTED_VALUE"""),"Náklady na implementaci")</f>
        <v>Náklady na implementaci</v>
      </c>
      <c r="C74" s="3">
        <f>IFERROR(__xludf.DUMMYFUNCTION("""COMPUTED_VALUE"""),50000.0)</f>
        <v>50000</v>
      </c>
    </row>
    <row r="75">
      <c r="A75" s="3">
        <f>IFERROR(__xludf.DUMMYFUNCTION("""COMPUTED_VALUE"""),1.028571)</f>
        <v>1.028571</v>
      </c>
      <c r="B75" s="3" t="str">
        <f>IFERROR(__xludf.DUMMYFUNCTION("""COMPUTED_VALUE"""),"Přínos pro lékárny")</f>
        <v>Přínos pro lékárny</v>
      </c>
      <c r="C75" s="3">
        <f>IFERROR(__xludf.DUMMYFUNCTION("""COMPUTED_VALUE"""),54000.0)</f>
        <v>54000</v>
      </c>
    </row>
    <row r="76">
      <c r="A76" s="3">
        <f>IFERROR(__xludf.DUMMYFUNCTION("""COMPUTED_VALUE"""),1.028571)</f>
        <v>1.028571</v>
      </c>
      <c r="B76" s="3" t="str">
        <f>IFERROR(__xludf.DUMMYFUNCTION("""COMPUTED_VALUE"""),"Vládní přínos")</f>
        <v>Vládní přínos</v>
      </c>
      <c r="C76" s="3">
        <f>IFERROR(__xludf.DUMMYFUNCTION("""COMPUTED_VALUE"""),64759.17)</f>
        <v>64759.17</v>
      </c>
    </row>
    <row r="77">
      <c r="A77" s="3">
        <f>IFERROR(__xludf.DUMMYFUNCTION("""COMPUTED_VALUE"""),1.028571)</f>
        <v>1.028571</v>
      </c>
      <c r="B77" s="3" t="str">
        <f>IFERROR(__xludf.DUMMYFUNCTION("""COMPUTED_VALUE"""),"Přínos pro domácnosti")</f>
        <v>Přínos pro domácnosti</v>
      </c>
      <c r="C77" s="3">
        <f>IFERROR(__xludf.DUMMYFUNCTION("""COMPUTED_VALUE"""),1206158.0)</f>
        <v>1206158</v>
      </c>
    </row>
    <row r="78">
      <c r="A78" s="3">
        <f>IFERROR(__xludf.DUMMYFUNCTION("""COMPUTED_VALUE"""),1.085714)</f>
        <v>1.085714</v>
      </c>
      <c r="B78" s="3" t="str">
        <f>IFERROR(__xludf.DUMMYFUNCTION("""COMPUTED_VALUE"""),"Náklady na implementaci")</f>
        <v>Náklady na implementaci</v>
      </c>
      <c r="C78" s="3">
        <f>IFERROR(__xludf.DUMMYFUNCTION("""COMPUTED_VALUE"""),50000.0)</f>
        <v>50000</v>
      </c>
    </row>
    <row r="79">
      <c r="A79" s="3">
        <f>IFERROR(__xludf.DUMMYFUNCTION("""COMPUTED_VALUE"""),1.085714)</f>
        <v>1.085714</v>
      </c>
      <c r="B79" s="3" t="str">
        <f>IFERROR(__xludf.DUMMYFUNCTION("""COMPUTED_VALUE"""),"Přínos pro lékárny")</f>
        <v>Přínos pro lékárny</v>
      </c>
      <c r="C79" s="3">
        <f>IFERROR(__xludf.DUMMYFUNCTION("""COMPUTED_VALUE"""),57000.0)</f>
        <v>57000</v>
      </c>
    </row>
    <row r="80">
      <c r="A80" s="3">
        <f>IFERROR(__xludf.DUMMYFUNCTION("""COMPUTED_VALUE"""),1.085714)</f>
        <v>1.085714</v>
      </c>
      <c r="B80" s="3" t="str">
        <f>IFERROR(__xludf.DUMMYFUNCTION("""COMPUTED_VALUE"""),"Vládní přínos")</f>
        <v>Vládní přínos</v>
      </c>
      <c r="C80" s="3">
        <f>IFERROR(__xludf.DUMMYFUNCTION("""COMPUTED_VALUE"""),68356.9)</f>
        <v>68356.9</v>
      </c>
    </row>
    <row r="81">
      <c r="A81" s="3">
        <f>IFERROR(__xludf.DUMMYFUNCTION("""COMPUTED_VALUE"""),1.085714)</f>
        <v>1.085714</v>
      </c>
      <c r="B81" s="3" t="str">
        <f>IFERROR(__xludf.DUMMYFUNCTION("""COMPUTED_VALUE"""),"Přínos pro domácnosti")</f>
        <v>Přínos pro domácnosti</v>
      </c>
      <c r="C81" s="3">
        <f>IFERROR(__xludf.DUMMYFUNCTION("""COMPUTED_VALUE"""),1273167.0)</f>
        <v>1273167</v>
      </c>
    </row>
    <row r="82">
      <c r="A82" s="3">
        <f>IFERROR(__xludf.DUMMYFUNCTION("""COMPUTED_VALUE"""),1.142857)</f>
        <v>1.142857</v>
      </c>
      <c r="B82" s="3" t="str">
        <f>IFERROR(__xludf.DUMMYFUNCTION("""COMPUTED_VALUE"""),"Náklady na implementaci")</f>
        <v>Náklady na implementaci</v>
      </c>
      <c r="C82" s="3">
        <f>IFERROR(__xludf.DUMMYFUNCTION("""COMPUTED_VALUE"""),50000.0)</f>
        <v>50000</v>
      </c>
    </row>
    <row r="83">
      <c r="A83" s="3">
        <f>IFERROR(__xludf.DUMMYFUNCTION("""COMPUTED_VALUE"""),1.142857)</f>
        <v>1.142857</v>
      </c>
      <c r="B83" s="3" t="str">
        <f>IFERROR(__xludf.DUMMYFUNCTION("""COMPUTED_VALUE"""),"Přínos pro lékárny")</f>
        <v>Přínos pro lékárny</v>
      </c>
      <c r="C83" s="3">
        <f>IFERROR(__xludf.DUMMYFUNCTION("""COMPUTED_VALUE"""),60000.0)</f>
        <v>60000</v>
      </c>
    </row>
    <row r="84">
      <c r="A84" s="3">
        <f>IFERROR(__xludf.DUMMYFUNCTION("""COMPUTED_VALUE"""),1.142857)</f>
        <v>1.142857</v>
      </c>
      <c r="B84" s="3" t="str">
        <f>IFERROR(__xludf.DUMMYFUNCTION("""COMPUTED_VALUE"""),"Vládní přínos")</f>
        <v>Vládní přínos</v>
      </c>
      <c r="C84" s="3">
        <f>IFERROR(__xludf.DUMMYFUNCTION("""COMPUTED_VALUE"""),71954.63)</f>
        <v>71954.63</v>
      </c>
    </row>
    <row r="85">
      <c r="A85" s="3">
        <f>IFERROR(__xludf.DUMMYFUNCTION("""COMPUTED_VALUE"""),1.142857)</f>
        <v>1.142857</v>
      </c>
      <c r="B85" s="3" t="str">
        <f>IFERROR(__xludf.DUMMYFUNCTION("""COMPUTED_VALUE"""),"Přínos pro domácnosti")</f>
        <v>Přínos pro domácnosti</v>
      </c>
      <c r="C85" s="3">
        <f>IFERROR(__xludf.DUMMYFUNCTION("""COMPUTED_VALUE"""),1340175.0)</f>
        <v>1340175</v>
      </c>
    </row>
    <row r="86">
      <c r="A86" s="3">
        <f>IFERROR(__xludf.DUMMYFUNCTION("""COMPUTED_VALUE"""),1.2)</f>
        <v>1.2</v>
      </c>
      <c r="B86" s="3" t="str">
        <f>IFERROR(__xludf.DUMMYFUNCTION("""COMPUTED_VALUE"""),"Náklady na implementaci")</f>
        <v>Náklady na implementaci</v>
      </c>
      <c r="C86" s="3">
        <f>IFERROR(__xludf.DUMMYFUNCTION("""COMPUTED_VALUE"""),50000.0)</f>
        <v>50000</v>
      </c>
    </row>
    <row r="87">
      <c r="A87" s="3">
        <f>IFERROR(__xludf.DUMMYFUNCTION("""COMPUTED_VALUE"""),1.2)</f>
        <v>1.2</v>
      </c>
      <c r="B87" s="3" t="str">
        <f>IFERROR(__xludf.DUMMYFUNCTION("""COMPUTED_VALUE"""),"Přínos pro lékárny")</f>
        <v>Přínos pro lékárny</v>
      </c>
      <c r="C87" s="3">
        <f>IFERROR(__xludf.DUMMYFUNCTION("""COMPUTED_VALUE"""),63000.0)</f>
        <v>63000</v>
      </c>
    </row>
    <row r="88">
      <c r="A88" s="3">
        <f>IFERROR(__xludf.DUMMYFUNCTION("""COMPUTED_VALUE"""),1.2)</f>
        <v>1.2</v>
      </c>
      <c r="B88" s="3" t="str">
        <f>IFERROR(__xludf.DUMMYFUNCTION("""COMPUTED_VALUE"""),"Vládní přínos")</f>
        <v>Vládní přínos</v>
      </c>
      <c r="C88" s="3">
        <f>IFERROR(__xludf.DUMMYFUNCTION("""COMPUTED_VALUE"""),75552.36)</f>
        <v>75552.36</v>
      </c>
    </row>
    <row r="89">
      <c r="A89" s="3">
        <f>IFERROR(__xludf.DUMMYFUNCTION("""COMPUTED_VALUE"""),1.2)</f>
        <v>1.2</v>
      </c>
      <c r="B89" s="3" t="str">
        <f>IFERROR(__xludf.DUMMYFUNCTION("""COMPUTED_VALUE"""),"Přínos pro domácnosti")</f>
        <v>Přínos pro domácnosti</v>
      </c>
      <c r="C89" s="3">
        <f>IFERROR(__xludf.DUMMYFUNCTION("""COMPUTED_VALUE"""),1407184.0)</f>
        <v>1407184</v>
      </c>
    </row>
    <row r="90">
      <c r="A90" s="3">
        <f>IFERROR(__xludf.DUMMYFUNCTION("""COMPUTED_VALUE"""),1.257143)</f>
        <v>1.257143</v>
      </c>
      <c r="B90" s="3" t="str">
        <f>IFERROR(__xludf.DUMMYFUNCTION("""COMPUTED_VALUE"""),"Náklady na implementaci")</f>
        <v>Náklady na implementaci</v>
      </c>
      <c r="C90" s="3">
        <f>IFERROR(__xludf.DUMMYFUNCTION("""COMPUTED_VALUE"""),50000.0)</f>
        <v>50000</v>
      </c>
    </row>
    <row r="91">
      <c r="A91" s="3">
        <f>IFERROR(__xludf.DUMMYFUNCTION("""COMPUTED_VALUE"""),1.257143)</f>
        <v>1.257143</v>
      </c>
      <c r="B91" s="3" t="str">
        <f>IFERROR(__xludf.DUMMYFUNCTION("""COMPUTED_VALUE"""),"Přínos pro lékárny")</f>
        <v>Přínos pro lékárny</v>
      </c>
      <c r="C91" s="3">
        <f>IFERROR(__xludf.DUMMYFUNCTION("""COMPUTED_VALUE"""),66000.0)</f>
        <v>66000</v>
      </c>
    </row>
    <row r="92">
      <c r="A92" s="3">
        <f>IFERROR(__xludf.DUMMYFUNCTION("""COMPUTED_VALUE"""),1.257143)</f>
        <v>1.257143</v>
      </c>
      <c r="B92" s="3" t="str">
        <f>IFERROR(__xludf.DUMMYFUNCTION("""COMPUTED_VALUE"""),"Vládní přínos")</f>
        <v>Vládní přínos</v>
      </c>
      <c r="C92" s="3">
        <f>IFERROR(__xludf.DUMMYFUNCTION("""COMPUTED_VALUE"""),79150.09)</f>
        <v>79150.09</v>
      </c>
    </row>
    <row r="93">
      <c r="A93" s="3">
        <f>IFERROR(__xludf.DUMMYFUNCTION("""COMPUTED_VALUE"""),1.257143)</f>
        <v>1.257143</v>
      </c>
      <c r="B93" s="3" t="str">
        <f>IFERROR(__xludf.DUMMYFUNCTION("""COMPUTED_VALUE"""),"Přínos pro domácnosti")</f>
        <v>Přínos pro domácnosti</v>
      </c>
      <c r="C93" s="3">
        <f>IFERROR(__xludf.DUMMYFUNCTION("""COMPUTED_VALUE"""),1474193.0)</f>
        <v>1474193</v>
      </c>
    </row>
    <row r="94">
      <c r="A94" s="3">
        <f>IFERROR(__xludf.DUMMYFUNCTION("""COMPUTED_VALUE"""),1.314286)</f>
        <v>1.314286</v>
      </c>
      <c r="B94" s="3" t="str">
        <f>IFERROR(__xludf.DUMMYFUNCTION("""COMPUTED_VALUE"""),"Náklady na implementaci")</f>
        <v>Náklady na implementaci</v>
      </c>
      <c r="C94" s="3">
        <f>IFERROR(__xludf.DUMMYFUNCTION("""COMPUTED_VALUE"""),50000.0)</f>
        <v>50000</v>
      </c>
    </row>
    <row r="95">
      <c r="A95" s="3">
        <f>IFERROR(__xludf.DUMMYFUNCTION("""COMPUTED_VALUE"""),1.314286)</f>
        <v>1.314286</v>
      </c>
      <c r="B95" s="3" t="str">
        <f>IFERROR(__xludf.DUMMYFUNCTION("""COMPUTED_VALUE"""),"Přínos pro lékárny")</f>
        <v>Přínos pro lékárny</v>
      </c>
      <c r="C95" s="3">
        <f>IFERROR(__xludf.DUMMYFUNCTION("""COMPUTED_VALUE"""),69000.0)</f>
        <v>69000</v>
      </c>
    </row>
    <row r="96">
      <c r="A96" s="3">
        <f>IFERROR(__xludf.DUMMYFUNCTION("""COMPUTED_VALUE"""),1.314286)</f>
        <v>1.314286</v>
      </c>
      <c r="B96" s="3" t="str">
        <f>IFERROR(__xludf.DUMMYFUNCTION("""COMPUTED_VALUE"""),"Vládní přínos")</f>
        <v>Vládní přínos</v>
      </c>
      <c r="C96" s="3">
        <f>IFERROR(__xludf.DUMMYFUNCTION("""COMPUTED_VALUE"""),82747.82)</f>
        <v>82747.82</v>
      </c>
    </row>
    <row r="97">
      <c r="A97" s="3">
        <f>IFERROR(__xludf.DUMMYFUNCTION("""COMPUTED_VALUE"""),1.314286)</f>
        <v>1.314286</v>
      </c>
      <c r="B97" s="3" t="str">
        <f>IFERROR(__xludf.DUMMYFUNCTION("""COMPUTED_VALUE"""),"Přínos pro domácnosti")</f>
        <v>Přínos pro domácnosti</v>
      </c>
      <c r="C97" s="3">
        <f>IFERROR(__xludf.DUMMYFUNCTION("""COMPUTED_VALUE"""),1541202.0)</f>
        <v>1541202</v>
      </c>
    </row>
    <row r="98">
      <c r="A98" s="3">
        <f>IFERROR(__xludf.DUMMYFUNCTION("""COMPUTED_VALUE"""),1.371429)</f>
        <v>1.371429</v>
      </c>
      <c r="B98" s="3" t="str">
        <f>IFERROR(__xludf.DUMMYFUNCTION("""COMPUTED_VALUE"""),"Náklady na implementaci")</f>
        <v>Náklady na implementaci</v>
      </c>
      <c r="C98" s="3">
        <f>IFERROR(__xludf.DUMMYFUNCTION("""COMPUTED_VALUE"""),50000.0)</f>
        <v>50000</v>
      </c>
    </row>
    <row r="99">
      <c r="A99" s="3">
        <f>IFERROR(__xludf.DUMMYFUNCTION("""COMPUTED_VALUE"""),1.371429)</f>
        <v>1.371429</v>
      </c>
      <c r="B99" s="3" t="str">
        <f>IFERROR(__xludf.DUMMYFUNCTION("""COMPUTED_VALUE"""),"Přínos pro lékárny")</f>
        <v>Přínos pro lékárny</v>
      </c>
      <c r="C99" s="3">
        <f>IFERROR(__xludf.DUMMYFUNCTION("""COMPUTED_VALUE"""),72000.0)</f>
        <v>72000</v>
      </c>
    </row>
    <row r="100">
      <c r="A100" s="3">
        <f>IFERROR(__xludf.DUMMYFUNCTION("""COMPUTED_VALUE"""),1.371429)</f>
        <v>1.371429</v>
      </c>
      <c r="B100" s="3" t="str">
        <f>IFERROR(__xludf.DUMMYFUNCTION("""COMPUTED_VALUE"""),"Vládní přínos")</f>
        <v>Vládní přínos</v>
      </c>
      <c r="C100" s="3">
        <f>IFERROR(__xludf.DUMMYFUNCTION("""COMPUTED_VALUE"""),86345.55)</f>
        <v>86345.55</v>
      </c>
    </row>
    <row r="101">
      <c r="A101" s="3">
        <f>IFERROR(__xludf.DUMMYFUNCTION("""COMPUTED_VALUE"""),1.371429)</f>
        <v>1.371429</v>
      </c>
      <c r="B101" s="3" t="str">
        <f>IFERROR(__xludf.DUMMYFUNCTION("""COMPUTED_VALUE"""),"Přínos pro domácnosti")</f>
        <v>Přínos pro domácnosti</v>
      </c>
      <c r="C101" s="3">
        <f>IFERROR(__xludf.DUMMYFUNCTION("""COMPUTED_VALUE"""),1608210.0)</f>
        <v>1608210</v>
      </c>
    </row>
    <row r="102">
      <c r="A102" s="3">
        <f>IFERROR(__xludf.DUMMYFUNCTION("""COMPUTED_VALUE"""),1.428571)</f>
        <v>1.428571</v>
      </c>
      <c r="B102" s="3" t="str">
        <f>IFERROR(__xludf.DUMMYFUNCTION("""COMPUTED_VALUE"""),"Náklady na implementaci")</f>
        <v>Náklady na implementaci</v>
      </c>
      <c r="C102" s="3">
        <f>IFERROR(__xludf.DUMMYFUNCTION("""COMPUTED_VALUE"""),50000.0)</f>
        <v>50000</v>
      </c>
    </row>
    <row r="103">
      <c r="A103" s="3">
        <f>IFERROR(__xludf.DUMMYFUNCTION("""COMPUTED_VALUE"""),1.428571)</f>
        <v>1.428571</v>
      </c>
      <c r="B103" s="3" t="str">
        <f>IFERROR(__xludf.DUMMYFUNCTION("""COMPUTED_VALUE"""),"Přínos pro lékárny")</f>
        <v>Přínos pro lékárny</v>
      </c>
      <c r="C103" s="3">
        <f>IFERROR(__xludf.DUMMYFUNCTION("""COMPUTED_VALUE"""),75000.0)</f>
        <v>75000</v>
      </c>
    </row>
    <row r="104">
      <c r="A104" s="3">
        <f>IFERROR(__xludf.DUMMYFUNCTION("""COMPUTED_VALUE"""),1.428571)</f>
        <v>1.428571</v>
      </c>
      <c r="B104" s="3" t="str">
        <f>IFERROR(__xludf.DUMMYFUNCTION("""COMPUTED_VALUE"""),"Vládní přínos")</f>
        <v>Vládní přínos</v>
      </c>
      <c r="C104" s="3">
        <f>IFERROR(__xludf.DUMMYFUNCTION("""COMPUTED_VALUE"""),89943.29)</f>
        <v>89943.29</v>
      </c>
    </row>
    <row r="105">
      <c r="A105" s="3">
        <f>IFERROR(__xludf.DUMMYFUNCTION("""COMPUTED_VALUE"""),1.428571)</f>
        <v>1.428571</v>
      </c>
      <c r="B105" s="3" t="str">
        <f>IFERROR(__xludf.DUMMYFUNCTION("""COMPUTED_VALUE"""),"Přínos pro domácnosti")</f>
        <v>Přínos pro domácnosti</v>
      </c>
      <c r="C105" s="3">
        <f>IFERROR(__xludf.DUMMYFUNCTION("""COMPUTED_VALUE"""),1675219.0)</f>
        <v>1675219</v>
      </c>
    </row>
    <row r="106">
      <c r="A106" s="3">
        <f>IFERROR(__xludf.DUMMYFUNCTION("""COMPUTED_VALUE"""),1.485714)</f>
        <v>1.485714</v>
      </c>
      <c r="B106" s="3" t="str">
        <f>IFERROR(__xludf.DUMMYFUNCTION("""COMPUTED_VALUE"""),"Náklady na implementaci")</f>
        <v>Náklady na implementaci</v>
      </c>
      <c r="C106" s="3">
        <f>IFERROR(__xludf.DUMMYFUNCTION("""COMPUTED_VALUE"""),50000.0)</f>
        <v>50000</v>
      </c>
    </row>
    <row r="107">
      <c r="A107" s="3">
        <f>IFERROR(__xludf.DUMMYFUNCTION("""COMPUTED_VALUE"""),1.485714)</f>
        <v>1.485714</v>
      </c>
      <c r="B107" s="3" t="str">
        <f>IFERROR(__xludf.DUMMYFUNCTION("""COMPUTED_VALUE"""),"Přínos pro lékárny")</f>
        <v>Přínos pro lékárny</v>
      </c>
      <c r="C107" s="3">
        <f>IFERROR(__xludf.DUMMYFUNCTION("""COMPUTED_VALUE"""),78000.0)</f>
        <v>78000</v>
      </c>
    </row>
    <row r="108">
      <c r="A108" s="3">
        <f>IFERROR(__xludf.DUMMYFUNCTION("""COMPUTED_VALUE"""),1.485714)</f>
        <v>1.485714</v>
      </c>
      <c r="B108" s="3" t="str">
        <f>IFERROR(__xludf.DUMMYFUNCTION("""COMPUTED_VALUE"""),"Vládní přínos")</f>
        <v>Vládní přínos</v>
      </c>
      <c r="C108" s="3">
        <f>IFERROR(__xludf.DUMMYFUNCTION("""COMPUTED_VALUE"""),93541.02)</f>
        <v>93541.02</v>
      </c>
    </row>
    <row r="109">
      <c r="A109" s="3">
        <f>IFERROR(__xludf.DUMMYFUNCTION("""COMPUTED_VALUE"""),1.485714)</f>
        <v>1.485714</v>
      </c>
      <c r="B109" s="3" t="str">
        <f>IFERROR(__xludf.DUMMYFUNCTION("""COMPUTED_VALUE"""),"Přínos pro domácnosti")</f>
        <v>Přínos pro domácnosti</v>
      </c>
      <c r="C109" s="3">
        <f>IFERROR(__xludf.DUMMYFUNCTION("""COMPUTED_VALUE"""),1742228.0)</f>
        <v>1742228</v>
      </c>
    </row>
    <row r="110">
      <c r="A110" s="3">
        <f>IFERROR(__xludf.DUMMYFUNCTION("""COMPUTED_VALUE"""),1.542857)</f>
        <v>1.542857</v>
      </c>
      <c r="B110" s="3" t="str">
        <f>IFERROR(__xludf.DUMMYFUNCTION("""COMPUTED_VALUE"""),"Náklady na implementaci")</f>
        <v>Náklady na implementaci</v>
      </c>
      <c r="C110" s="3">
        <f>IFERROR(__xludf.DUMMYFUNCTION("""COMPUTED_VALUE"""),50000.0)</f>
        <v>50000</v>
      </c>
    </row>
    <row r="111">
      <c r="A111" s="3">
        <f>IFERROR(__xludf.DUMMYFUNCTION("""COMPUTED_VALUE"""),1.542857)</f>
        <v>1.542857</v>
      </c>
      <c r="B111" s="3" t="str">
        <f>IFERROR(__xludf.DUMMYFUNCTION("""COMPUTED_VALUE"""),"Přínos pro lékárny")</f>
        <v>Přínos pro lékárny</v>
      </c>
      <c r="C111" s="3">
        <f>IFERROR(__xludf.DUMMYFUNCTION("""COMPUTED_VALUE"""),81000.0)</f>
        <v>81000</v>
      </c>
    </row>
    <row r="112">
      <c r="A112" s="3">
        <f>IFERROR(__xludf.DUMMYFUNCTION("""COMPUTED_VALUE"""),1.542857)</f>
        <v>1.542857</v>
      </c>
      <c r="B112" s="3" t="str">
        <f>IFERROR(__xludf.DUMMYFUNCTION("""COMPUTED_VALUE"""),"Vládní přínos")</f>
        <v>Vládní přínos</v>
      </c>
      <c r="C112" s="3">
        <f>IFERROR(__xludf.DUMMYFUNCTION("""COMPUTED_VALUE"""),97138.75)</f>
        <v>97138.75</v>
      </c>
    </row>
    <row r="113">
      <c r="A113" s="3">
        <f>IFERROR(__xludf.DUMMYFUNCTION("""COMPUTED_VALUE"""),1.542857)</f>
        <v>1.542857</v>
      </c>
      <c r="B113" s="3" t="str">
        <f>IFERROR(__xludf.DUMMYFUNCTION("""COMPUTED_VALUE"""),"Přínos pro domácnosti")</f>
        <v>Přínos pro domácnosti</v>
      </c>
      <c r="C113" s="3">
        <f>IFERROR(__xludf.DUMMYFUNCTION("""COMPUTED_VALUE"""),1809237.0)</f>
        <v>1809237</v>
      </c>
    </row>
    <row r="114">
      <c r="A114" s="3">
        <f>IFERROR(__xludf.DUMMYFUNCTION("""COMPUTED_VALUE"""),1.6)</f>
        <v>1.6</v>
      </c>
      <c r="B114" s="3" t="str">
        <f>IFERROR(__xludf.DUMMYFUNCTION("""COMPUTED_VALUE"""),"Náklady na implementaci")</f>
        <v>Náklady na implementaci</v>
      </c>
      <c r="C114" s="3">
        <f>IFERROR(__xludf.DUMMYFUNCTION("""COMPUTED_VALUE"""),50000.0)</f>
        <v>50000</v>
      </c>
    </row>
    <row r="115">
      <c r="A115" s="3">
        <f>IFERROR(__xludf.DUMMYFUNCTION("""COMPUTED_VALUE"""),1.6)</f>
        <v>1.6</v>
      </c>
      <c r="B115" s="3" t="str">
        <f>IFERROR(__xludf.DUMMYFUNCTION("""COMPUTED_VALUE"""),"Přínos pro lékárny")</f>
        <v>Přínos pro lékárny</v>
      </c>
      <c r="C115" s="3">
        <f>IFERROR(__xludf.DUMMYFUNCTION("""COMPUTED_VALUE"""),84000.0)</f>
        <v>84000</v>
      </c>
    </row>
    <row r="116">
      <c r="A116" s="3">
        <f>IFERROR(__xludf.DUMMYFUNCTION("""COMPUTED_VALUE"""),1.6)</f>
        <v>1.6</v>
      </c>
      <c r="B116" s="3" t="str">
        <f>IFERROR(__xludf.DUMMYFUNCTION("""COMPUTED_VALUE"""),"Vládní přínos")</f>
        <v>Vládní přínos</v>
      </c>
      <c r="C116" s="3">
        <f>IFERROR(__xludf.DUMMYFUNCTION("""COMPUTED_VALUE"""),100736.5)</f>
        <v>100736.5</v>
      </c>
    </row>
    <row r="117">
      <c r="A117" s="3">
        <f>IFERROR(__xludf.DUMMYFUNCTION("""COMPUTED_VALUE"""),1.6)</f>
        <v>1.6</v>
      </c>
      <c r="B117" s="3" t="str">
        <f>IFERROR(__xludf.DUMMYFUNCTION("""COMPUTED_VALUE"""),"Přínos pro domácnosti")</f>
        <v>Přínos pro domácnosti</v>
      </c>
      <c r="C117" s="3">
        <f>IFERROR(__xludf.DUMMYFUNCTION("""COMPUTED_VALUE"""),1876246.0)</f>
        <v>1876246</v>
      </c>
    </row>
    <row r="118">
      <c r="A118" s="3">
        <f>IFERROR(__xludf.DUMMYFUNCTION("""COMPUTED_VALUE"""),1.657143)</f>
        <v>1.657143</v>
      </c>
      <c r="B118" s="3" t="str">
        <f>IFERROR(__xludf.DUMMYFUNCTION("""COMPUTED_VALUE"""),"Náklady na implementaci")</f>
        <v>Náklady na implementaci</v>
      </c>
      <c r="C118" s="3">
        <f>IFERROR(__xludf.DUMMYFUNCTION("""COMPUTED_VALUE"""),50000.0)</f>
        <v>50000</v>
      </c>
    </row>
    <row r="119">
      <c r="A119" s="3">
        <f>IFERROR(__xludf.DUMMYFUNCTION("""COMPUTED_VALUE"""),1.657143)</f>
        <v>1.657143</v>
      </c>
      <c r="B119" s="3" t="str">
        <f>IFERROR(__xludf.DUMMYFUNCTION("""COMPUTED_VALUE"""),"Přínos pro lékárny")</f>
        <v>Přínos pro lékárny</v>
      </c>
      <c r="C119" s="3">
        <f>IFERROR(__xludf.DUMMYFUNCTION("""COMPUTED_VALUE"""),87000.0)</f>
        <v>87000</v>
      </c>
    </row>
    <row r="120">
      <c r="A120" s="3">
        <f>IFERROR(__xludf.DUMMYFUNCTION("""COMPUTED_VALUE"""),1.657143)</f>
        <v>1.657143</v>
      </c>
      <c r="B120" s="3" t="str">
        <f>IFERROR(__xludf.DUMMYFUNCTION("""COMPUTED_VALUE"""),"Vládní přínos")</f>
        <v>Vládní přínos</v>
      </c>
      <c r="C120" s="3">
        <f>IFERROR(__xludf.DUMMYFUNCTION("""COMPUTED_VALUE"""),104334.2)</f>
        <v>104334.2</v>
      </c>
    </row>
    <row r="121">
      <c r="A121" s="3">
        <f>IFERROR(__xludf.DUMMYFUNCTION("""COMPUTED_VALUE"""),1.657143)</f>
        <v>1.657143</v>
      </c>
      <c r="B121" s="3" t="str">
        <f>IFERROR(__xludf.DUMMYFUNCTION("""COMPUTED_VALUE"""),"Přínos pro domácnosti")</f>
        <v>Přínos pro domácnosti</v>
      </c>
      <c r="C121" s="3">
        <f>IFERROR(__xludf.DUMMYFUNCTION("""COMPUTED_VALUE"""),1943254.0)</f>
        <v>1943254</v>
      </c>
    </row>
    <row r="122">
      <c r="A122" s="3">
        <f>IFERROR(__xludf.DUMMYFUNCTION("""COMPUTED_VALUE"""),1.714286)</f>
        <v>1.714286</v>
      </c>
      <c r="B122" s="3" t="str">
        <f>IFERROR(__xludf.DUMMYFUNCTION("""COMPUTED_VALUE"""),"Náklady na implementaci")</f>
        <v>Náklady na implementaci</v>
      </c>
      <c r="C122" s="3">
        <f>IFERROR(__xludf.DUMMYFUNCTION("""COMPUTED_VALUE"""),50000.0)</f>
        <v>50000</v>
      </c>
    </row>
    <row r="123">
      <c r="A123" s="3">
        <f>IFERROR(__xludf.DUMMYFUNCTION("""COMPUTED_VALUE"""),1.714286)</f>
        <v>1.714286</v>
      </c>
      <c r="B123" s="3" t="str">
        <f>IFERROR(__xludf.DUMMYFUNCTION("""COMPUTED_VALUE"""),"Přínos pro lékárny")</f>
        <v>Přínos pro lékárny</v>
      </c>
      <c r="C123" s="3">
        <f>IFERROR(__xludf.DUMMYFUNCTION("""COMPUTED_VALUE"""),90000.0)</f>
        <v>90000</v>
      </c>
    </row>
    <row r="124">
      <c r="A124" s="3">
        <f>IFERROR(__xludf.DUMMYFUNCTION("""COMPUTED_VALUE"""),1.714286)</f>
        <v>1.714286</v>
      </c>
      <c r="B124" s="3" t="str">
        <f>IFERROR(__xludf.DUMMYFUNCTION("""COMPUTED_VALUE"""),"Vládní přínos")</f>
        <v>Vládní přínos</v>
      </c>
      <c r="C124" s="3">
        <f>IFERROR(__xludf.DUMMYFUNCTION("""COMPUTED_VALUE"""),107931.9)</f>
        <v>107931.9</v>
      </c>
    </row>
    <row r="125">
      <c r="A125" s="3">
        <f>IFERROR(__xludf.DUMMYFUNCTION("""COMPUTED_VALUE"""),1.714286)</f>
        <v>1.714286</v>
      </c>
      <c r="B125" s="3" t="str">
        <f>IFERROR(__xludf.DUMMYFUNCTION("""COMPUTED_VALUE"""),"Přínos pro domácnosti")</f>
        <v>Přínos pro domácnosti</v>
      </c>
      <c r="C125" s="3">
        <f>IFERROR(__xludf.DUMMYFUNCTION("""COMPUTED_VALUE"""),2010263.0)</f>
        <v>2010263</v>
      </c>
    </row>
    <row r="126">
      <c r="A126" s="3">
        <f>IFERROR(__xludf.DUMMYFUNCTION("""COMPUTED_VALUE"""),1.771429)</f>
        <v>1.771429</v>
      </c>
      <c r="B126" s="3" t="str">
        <f>IFERROR(__xludf.DUMMYFUNCTION("""COMPUTED_VALUE"""),"Náklady na implementaci")</f>
        <v>Náklady na implementaci</v>
      </c>
      <c r="C126" s="3">
        <f>IFERROR(__xludf.DUMMYFUNCTION("""COMPUTED_VALUE"""),50000.0)</f>
        <v>50000</v>
      </c>
    </row>
    <row r="127">
      <c r="A127" s="3">
        <f>IFERROR(__xludf.DUMMYFUNCTION("""COMPUTED_VALUE"""),1.771429)</f>
        <v>1.771429</v>
      </c>
      <c r="B127" s="3" t="str">
        <f>IFERROR(__xludf.DUMMYFUNCTION("""COMPUTED_VALUE"""),"Přínos pro lékárny")</f>
        <v>Přínos pro lékárny</v>
      </c>
      <c r="C127" s="3">
        <f>IFERROR(__xludf.DUMMYFUNCTION("""COMPUTED_VALUE"""),93000.0)</f>
        <v>93000</v>
      </c>
    </row>
    <row r="128">
      <c r="A128" s="3">
        <f>IFERROR(__xludf.DUMMYFUNCTION("""COMPUTED_VALUE"""),1.771429)</f>
        <v>1.771429</v>
      </c>
      <c r="B128" s="3" t="str">
        <f>IFERROR(__xludf.DUMMYFUNCTION("""COMPUTED_VALUE"""),"Vládní přínos")</f>
        <v>Vládní přínos</v>
      </c>
      <c r="C128" s="3">
        <f>IFERROR(__xludf.DUMMYFUNCTION("""COMPUTED_VALUE"""),111529.7)</f>
        <v>111529.7</v>
      </c>
    </row>
    <row r="129">
      <c r="A129" s="3">
        <f>IFERROR(__xludf.DUMMYFUNCTION("""COMPUTED_VALUE"""),1.771429)</f>
        <v>1.771429</v>
      </c>
      <c r="B129" s="3" t="str">
        <f>IFERROR(__xludf.DUMMYFUNCTION("""COMPUTED_VALUE"""),"Přínos pro domácnosti")</f>
        <v>Přínos pro domácnosti</v>
      </c>
      <c r="C129" s="3">
        <f>IFERROR(__xludf.DUMMYFUNCTION("""COMPUTED_VALUE"""),2077272.0)</f>
        <v>2077272</v>
      </c>
    </row>
    <row r="130">
      <c r="A130" s="3">
        <f>IFERROR(__xludf.DUMMYFUNCTION("""COMPUTED_VALUE"""),1.828571)</f>
        <v>1.828571</v>
      </c>
      <c r="B130" s="3" t="str">
        <f>IFERROR(__xludf.DUMMYFUNCTION("""COMPUTED_VALUE"""),"Náklady na implementaci")</f>
        <v>Náklady na implementaci</v>
      </c>
      <c r="C130" s="3">
        <f>IFERROR(__xludf.DUMMYFUNCTION("""COMPUTED_VALUE"""),50000.0)</f>
        <v>50000</v>
      </c>
    </row>
    <row r="131">
      <c r="A131" s="3">
        <f>IFERROR(__xludf.DUMMYFUNCTION("""COMPUTED_VALUE"""),1.828571)</f>
        <v>1.828571</v>
      </c>
      <c r="B131" s="3" t="str">
        <f>IFERROR(__xludf.DUMMYFUNCTION("""COMPUTED_VALUE"""),"Přínos pro lékárny")</f>
        <v>Přínos pro lékárny</v>
      </c>
      <c r="C131" s="3">
        <f>IFERROR(__xludf.DUMMYFUNCTION("""COMPUTED_VALUE"""),96000.0)</f>
        <v>96000</v>
      </c>
    </row>
    <row r="132">
      <c r="A132" s="3">
        <f>IFERROR(__xludf.DUMMYFUNCTION("""COMPUTED_VALUE"""),1.828571)</f>
        <v>1.828571</v>
      </c>
      <c r="B132" s="3" t="str">
        <f>IFERROR(__xludf.DUMMYFUNCTION("""COMPUTED_VALUE"""),"Vládní přínos")</f>
        <v>Vládní přínos</v>
      </c>
      <c r="C132" s="3">
        <f>IFERROR(__xludf.DUMMYFUNCTION("""COMPUTED_VALUE"""),115127.4)</f>
        <v>115127.4</v>
      </c>
    </row>
    <row r="133">
      <c r="A133" s="3">
        <f>IFERROR(__xludf.DUMMYFUNCTION("""COMPUTED_VALUE"""),1.828571)</f>
        <v>1.828571</v>
      </c>
      <c r="B133" s="3" t="str">
        <f>IFERROR(__xludf.DUMMYFUNCTION("""COMPUTED_VALUE"""),"Přínos pro domácnosti")</f>
        <v>Přínos pro domácnosti</v>
      </c>
      <c r="C133" s="3">
        <f>IFERROR(__xludf.DUMMYFUNCTION("""COMPUTED_VALUE"""),2144281.0)</f>
        <v>2144281</v>
      </c>
    </row>
    <row r="134">
      <c r="A134" s="3">
        <f>IFERROR(__xludf.DUMMYFUNCTION("""COMPUTED_VALUE"""),1.885714)</f>
        <v>1.885714</v>
      </c>
      <c r="B134" s="3" t="str">
        <f>IFERROR(__xludf.DUMMYFUNCTION("""COMPUTED_VALUE"""),"Náklady na implementaci")</f>
        <v>Náklady na implementaci</v>
      </c>
      <c r="C134" s="3">
        <f>IFERROR(__xludf.DUMMYFUNCTION("""COMPUTED_VALUE"""),50000.0)</f>
        <v>50000</v>
      </c>
    </row>
    <row r="135">
      <c r="A135" s="3">
        <f>IFERROR(__xludf.DUMMYFUNCTION("""COMPUTED_VALUE"""),1.885714)</f>
        <v>1.885714</v>
      </c>
      <c r="B135" s="3" t="str">
        <f>IFERROR(__xludf.DUMMYFUNCTION("""COMPUTED_VALUE"""),"Přínos pro lékárny")</f>
        <v>Přínos pro lékárny</v>
      </c>
      <c r="C135" s="3">
        <f>IFERROR(__xludf.DUMMYFUNCTION("""COMPUTED_VALUE"""),99000.0)</f>
        <v>99000</v>
      </c>
    </row>
    <row r="136">
      <c r="A136" s="3">
        <f>IFERROR(__xludf.DUMMYFUNCTION("""COMPUTED_VALUE"""),1.885714)</f>
        <v>1.885714</v>
      </c>
      <c r="B136" s="3" t="str">
        <f>IFERROR(__xludf.DUMMYFUNCTION("""COMPUTED_VALUE"""),"Vládní přínos")</f>
        <v>Vládní přínos</v>
      </c>
      <c r="C136" s="3">
        <f>IFERROR(__xludf.DUMMYFUNCTION("""COMPUTED_VALUE"""),118725.1)</f>
        <v>118725.1</v>
      </c>
    </row>
    <row r="137">
      <c r="A137" s="3">
        <f>IFERROR(__xludf.DUMMYFUNCTION("""COMPUTED_VALUE"""),1.885714)</f>
        <v>1.885714</v>
      </c>
      <c r="B137" s="3" t="str">
        <f>IFERROR(__xludf.DUMMYFUNCTION("""COMPUTED_VALUE"""),"Přínos pro domácnosti")</f>
        <v>Přínos pro domácnosti</v>
      </c>
      <c r="C137" s="3">
        <f>IFERROR(__xludf.DUMMYFUNCTION("""COMPUTED_VALUE"""),2211289.0)</f>
        <v>2211289</v>
      </c>
    </row>
    <row r="138">
      <c r="A138" s="3">
        <f>IFERROR(__xludf.DUMMYFUNCTION("""COMPUTED_VALUE"""),1.942857)</f>
        <v>1.942857</v>
      </c>
      <c r="B138" s="3" t="str">
        <f>IFERROR(__xludf.DUMMYFUNCTION("""COMPUTED_VALUE"""),"Náklady na implementaci")</f>
        <v>Náklady na implementaci</v>
      </c>
      <c r="C138" s="3">
        <f>IFERROR(__xludf.DUMMYFUNCTION("""COMPUTED_VALUE"""),50000.0)</f>
        <v>50000</v>
      </c>
    </row>
    <row r="139">
      <c r="A139" s="3">
        <f>IFERROR(__xludf.DUMMYFUNCTION("""COMPUTED_VALUE"""),1.942857)</f>
        <v>1.942857</v>
      </c>
      <c r="B139" s="3" t="str">
        <f>IFERROR(__xludf.DUMMYFUNCTION("""COMPUTED_VALUE"""),"Přínos pro lékárny")</f>
        <v>Přínos pro lékárny</v>
      </c>
      <c r="C139" s="3">
        <f>IFERROR(__xludf.DUMMYFUNCTION("""COMPUTED_VALUE"""),102000.0)</f>
        <v>102000</v>
      </c>
    </row>
    <row r="140">
      <c r="A140" s="3">
        <f>IFERROR(__xludf.DUMMYFUNCTION("""COMPUTED_VALUE"""),1.942857)</f>
        <v>1.942857</v>
      </c>
      <c r="B140" s="3" t="str">
        <f>IFERROR(__xludf.DUMMYFUNCTION("""COMPUTED_VALUE"""),"Vládní přínos")</f>
        <v>Vládní přínos</v>
      </c>
      <c r="C140" s="3">
        <f>IFERROR(__xludf.DUMMYFUNCTION("""COMPUTED_VALUE"""),122322.9)</f>
        <v>122322.9</v>
      </c>
    </row>
    <row r="141">
      <c r="A141" s="3">
        <f>IFERROR(__xludf.DUMMYFUNCTION("""COMPUTED_VALUE"""),1.942857)</f>
        <v>1.942857</v>
      </c>
      <c r="B141" s="3" t="str">
        <f>IFERROR(__xludf.DUMMYFUNCTION("""COMPUTED_VALUE"""),"Přínos pro domácnosti")</f>
        <v>Přínos pro domácnosti</v>
      </c>
      <c r="C141" s="3">
        <f>IFERROR(__xludf.DUMMYFUNCTION("""COMPUTED_VALUE"""),2278298.0)</f>
        <v>2278298</v>
      </c>
    </row>
    <row r="142">
      <c r="A142" s="3">
        <f>IFERROR(__xludf.DUMMYFUNCTION("""COMPUTED_VALUE"""),2.0)</f>
        <v>2</v>
      </c>
      <c r="B142" s="3" t="str">
        <f>IFERROR(__xludf.DUMMYFUNCTION("""COMPUTED_VALUE"""),"Náklady na implementaci")</f>
        <v>Náklady na implementaci</v>
      </c>
      <c r="C142" s="3">
        <f>IFERROR(__xludf.DUMMYFUNCTION("""COMPUTED_VALUE"""),50000.0)</f>
        <v>50000</v>
      </c>
    </row>
    <row r="143">
      <c r="A143" s="3">
        <f>IFERROR(__xludf.DUMMYFUNCTION("""COMPUTED_VALUE"""),2.0)</f>
        <v>2</v>
      </c>
      <c r="B143" s="3" t="str">
        <f>IFERROR(__xludf.DUMMYFUNCTION("""COMPUTED_VALUE"""),"Přínos pro lékárny")</f>
        <v>Přínos pro lékárny</v>
      </c>
      <c r="C143" s="3">
        <f>IFERROR(__xludf.DUMMYFUNCTION("""COMPUTED_VALUE"""),105000.0)</f>
        <v>105000</v>
      </c>
    </row>
    <row r="144">
      <c r="A144" s="3">
        <f>IFERROR(__xludf.DUMMYFUNCTION("""COMPUTED_VALUE"""),2.0)</f>
        <v>2</v>
      </c>
      <c r="B144" s="3" t="str">
        <f>IFERROR(__xludf.DUMMYFUNCTION("""COMPUTED_VALUE"""),"Vládní přínos")</f>
        <v>Vládní přínos</v>
      </c>
      <c r="C144" s="3">
        <f>IFERROR(__xludf.DUMMYFUNCTION("""COMPUTED_VALUE"""),125920.6)</f>
        <v>125920.6</v>
      </c>
    </row>
    <row r="145">
      <c r="A145" s="3">
        <f>IFERROR(__xludf.DUMMYFUNCTION("""COMPUTED_VALUE"""),2.0)</f>
        <v>2</v>
      </c>
      <c r="B145" s="3" t="str">
        <f>IFERROR(__xludf.DUMMYFUNCTION("""COMPUTED_VALUE"""),"Přínos pro domácnosti")</f>
        <v>Přínos pro domácnosti</v>
      </c>
      <c r="C145" s="3">
        <f>IFERROR(__xludf.DUMMYFUNCTION("""COMPUTED_VALUE"""),2345307.0)</f>
        <v>2345307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3" t="s">
        <v>8</v>
      </c>
      <c r="B1" s="3" t="s">
        <v>9</v>
      </c>
    </row>
    <row r="2">
      <c r="A2" s="3" t="s">
        <v>10</v>
      </c>
      <c r="B2" s="3" t="s"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2025-06-29T17:12:10Z</dcterms:created>
</cp:coreProperties>
</file>